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730"/>
  </bookViews>
  <sheets>
    <sheet name="基础数据表" sheetId="2" r:id="rId1"/>
    <sheet name="材料入库明细表" sheetId="4" r:id="rId2"/>
  </sheets>
  <definedNames>
    <definedName name="材料编码">OFFEST(基础数据表!$C$2,,,COUNTA(基础数据表!$C:$C)-1,1)</definedName>
    <definedName name="供应商编号">OFFSET(基础数据表!$A$2,,,COUNTA(基础数据表!$A:$A)-1,1)</definedName>
    <definedName name="供应商名称">OFFSET(基础数据表!$B$2,,,COUNTA(基础数据表!$B:$B)-1,1)</definedName>
  </definedNames>
  <calcPr calcId="144525"/>
</workbook>
</file>

<file path=xl/sharedStrings.xml><?xml version="1.0" encoding="utf-8"?>
<sst xmlns="http://schemas.openxmlformats.org/spreadsheetml/2006/main" count="223" uniqueCount="101">
  <si>
    <t>基础数据表</t>
  </si>
  <si>
    <t>供应商编号</t>
  </si>
  <si>
    <t>供应商名称</t>
  </si>
  <si>
    <t>材料编码</t>
  </si>
  <si>
    <t>材料类别</t>
  </si>
  <si>
    <t>规格型号</t>
  </si>
  <si>
    <t>单位</t>
  </si>
  <si>
    <t>单价</t>
  </si>
  <si>
    <t>YQJ-0001</t>
  </si>
  <si>
    <t>新为电子</t>
  </si>
  <si>
    <t>DZ0001</t>
  </si>
  <si>
    <t>电阻</t>
  </si>
  <si>
    <r>
      <rPr>
        <sz val="11"/>
        <color theme="1"/>
        <rFont val="宋体"/>
        <charset val="134"/>
        <scheme val="minor"/>
      </rPr>
      <t>25</t>
    </r>
    <r>
      <rPr>
        <sz val="11"/>
        <color theme="1"/>
        <rFont val="宋体"/>
        <charset val="134"/>
      </rPr>
      <t>Ω</t>
    </r>
  </si>
  <si>
    <t>支</t>
  </si>
  <si>
    <t>YQJ-0002</t>
  </si>
  <si>
    <t>DZ0002</t>
  </si>
  <si>
    <r>
      <rPr>
        <sz val="11"/>
        <color theme="1"/>
        <rFont val="宋体"/>
        <charset val="134"/>
        <scheme val="minor"/>
      </rPr>
      <t>32Ω</t>
    </r>
  </si>
  <si>
    <t>YQJ-0003</t>
  </si>
  <si>
    <t>三河集团</t>
  </si>
  <si>
    <t>DZ0003</t>
  </si>
  <si>
    <r>
      <rPr>
        <sz val="11"/>
        <color theme="1"/>
        <rFont val="宋体"/>
        <charset val="134"/>
        <scheme val="minor"/>
      </rPr>
      <t>100Ω</t>
    </r>
  </si>
  <si>
    <t>YQJ-0004</t>
  </si>
  <si>
    <t>元丰今日</t>
  </si>
  <si>
    <t>DZ0004</t>
  </si>
  <si>
    <r>
      <rPr>
        <sz val="11"/>
        <color theme="1"/>
        <rFont val="宋体"/>
        <charset val="134"/>
        <scheme val="minor"/>
      </rPr>
      <t>320Ω</t>
    </r>
  </si>
  <si>
    <t>JCK-0001</t>
  </si>
  <si>
    <t>金元电器</t>
  </si>
  <si>
    <t>DZ0005</t>
  </si>
  <si>
    <r>
      <rPr>
        <sz val="11"/>
        <color theme="1"/>
        <rFont val="宋体"/>
        <charset val="134"/>
        <scheme val="minor"/>
      </rPr>
      <t>29Ω</t>
    </r>
  </si>
  <si>
    <t>JCK-0002</t>
  </si>
  <si>
    <t>DZ0006</t>
  </si>
  <si>
    <r>
      <rPr>
        <sz val="11"/>
        <color theme="1"/>
        <rFont val="宋体"/>
        <charset val="134"/>
        <scheme val="minor"/>
      </rPr>
      <t>30Ω</t>
    </r>
  </si>
  <si>
    <t>JCK-0003</t>
  </si>
  <si>
    <t>盛华</t>
  </si>
  <si>
    <t>DR0001</t>
  </si>
  <si>
    <t>电容</t>
  </si>
  <si>
    <t>10F</t>
  </si>
  <si>
    <t>JCK-0004</t>
  </si>
  <si>
    <t>恒杰电子</t>
  </si>
  <si>
    <t>DR0002</t>
  </si>
  <si>
    <t>18F</t>
  </si>
  <si>
    <t>JCK-0005</t>
  </si>
  <si>
    <t>华声集团</t>
  </si>
  <si>
    <t>DR0003</t>
  </si>
  <si>
    <t>50F</t>
  </si>
  <si>
    <t>XSQ-0001</t>
  </si>
  <si>
    <t>海域电子</t>
  </si>
  <si>
    <t>DR0004</t>
  </si>
  <si>
    <t>100F</t>
  </si>
  <si>
    <t>XSQ-0002</t>
  </si>
  <si>
    <t>DR0005</t>
  </si>
  <si>
    <t>25F</t>
  </si>
  <si>
    <t>XSQ-0003</t>
  </si>
  <si>
    <t>创维科技</t>
  </si>
  <si>
    <t>DR0006</t>
  </si>
  <si>
    <t>0.5F</t>
  </si>
  <si>
    <t>XSQ-0004</t>
  </si>
  <si>
    <t>宏图三胞</t>
  </si>
  <si>
    <t>JCK001</t>
  </si>
  <si>
    <t>集成块</t>
  </si>
  <si>
    <t>AEu8139</t>
  </si>
  <si>
    <t>XSQ-0005</t>
  </si>
  <si>
    <t>罗利亚</t>
  </si>
  <si>
    <t>JCK002</t>
  </si>
  <si>
    <t>AEu8120</t>
  </si>
  <si>
    <t>SRQ-0001</t>
  </si>
  <si>
    <t>克罗保</t>
  </si>
  <si>
    <t>JCK003</t>
  </si>
  <si>
    <t>AEu8141</t>
  </si>
  <si>
    <t>TX-0001</t>
  </si>
  <si>
    <t>志邦</t>
  </si>
  <si>
    <t>JCK004</t>
  </si>
  <si>
    <t>AEu8152</t>
  </si>
  <si>
    <t>YZB-0001</t>
  </si>
  <si>
    <t>佳缘电器</t>
  </si>
  <si>
    <t>JCK005</t>
  </si>
  <si>
    <t>AEu8143</t>
  </si>
  <si>
    <t>YZB-0002</t>
  </si>
  <si>
    <t>时代电子</t>
  </si>
  <si>
    <t>JCK006</t>
  </si>
  <si>
    <t>AEu9144</t>
  </si>
  <si>
    <t>YZB-0003</t>
  </si>
  <si>
    <t>思创科技</t>
  </si>
  <si>
    <t>JCK007</t>
  </si>
  <si>
    <t>AEu8145</t>
  </si>
  <si>
    <t>材料入库明细表</t>
  </si>
  <si>
    <t>公司名称</t>
  </si>
  <si>
    <t>华云信息有限公司</t>
  </si>
  <si>
    <t>制表时间</t>
  </si>
  <si>
    <t>制表部门</t>
  </si>
  <si>
    <t>品管部</t>
  </si>
  <si>
    <t>元</t>
  </si>
  <si>
    <t>合计金额</t>
  </si>
  <si>
    <t>月</t>
  </si>
  <si>
    <t>日</t>
  </si>
  <si>
    <t>供货商编号</t>
  </si>
  <si>
    <t>供货商名称</t>
  </si>
  <si>
    <t>凭证号</t>
  </si>
  <si>
    <t>类别</t>
  </si>
  <si>
    <t>入库数量</t>
  </si>
  <si>
    <t>金额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</si>
</sst>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2">
    <font>
      <sz val="11"/>
      <color theme="1"/>
      <name val="宋体"/>
      <charset val="134"/>
      <scheme val="minor"/>
    </font>
    <font>
      <b/>
      <sz val="11"/>
      <color theme="1"/>
      <name val="华文中宋"/>
      <charset val="134"/>
    </font>
    <font>
      <sz val="10"/>
      <color theme="1"/>
      <name val="华文中宋"/>
      <charset val="134"/>
    </font>
    <font>
      <sz val="11"/>
      <color theme="1"/>
      <name val="华文中宋"/>
      <charset val="134"/>
    </font>
    <font>
      <b/>
      <sz val="28"/>
      <color theme="0"/>
      <name val="楷体_GB2312"/>
      <charset val="134"/>
    </font>
    <font>
      <sz val="11"/>
      <color theme="1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</font>
    <font>
      <b/>
      <sz val="11"/>
      <color rgb="FFFF0000"/>
      <name val="宋体"/>
      <charset val="134"/>
    </font>
    <font>
      <sz val="11"/>
      <color rgb="FFFF0000"/>
      <name val="宋体"/>
      <charset val="134"/>
    </font>
    <font>
      <b/>
      <sz val="24"/>
      <color theme="1"/>
      <name val="微软雅黑"/>
      <charset val="134"/>
    </font>
    <font>
      <b/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2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8" fillId="12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26" borderId="24" applyNumberFormat="0" applyFont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24" fillId="17" borderId="22" applyNumberFormat="0" applyAlignment="0" applyProtection="0">
      <alignment vertical="center"/>
    </xf>
    <xf numFmtId="0" fontId="23" fillId="17" borderId="19" applyNumberFormat="0" applyAlignment="0" applyProtection="0">
      <alignment vertical="center"/>
    </xf>
    <xf numFmtId="0" fontId="31" fillId="33" borderId="25" applyNumberForma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  <protection hidden="1"/>
    </xf>
    <xf numFmtId="0" fontId="6" fillId="0" borderId="4" xfId="0" applyFont="1" applyFill="1" applyBorder="1" applyAlignment="1" applyProtection="1">
      <alignment horizontal="center" vertical="center"/>
      <protection hidden="1"/>
    </xf>
    <xf numFmtId="0" fontId="7" fillId="0" borderId="5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14" fontId="5" fillId="0" borderId="2" xfId="0" applyNumberFormat="1" applyFont="1" applyBorder="1" applyAlignment="1">
      <alignment horizontal="left" vertical="center"/>
    </xf>
    <xf numFmtId="0" fontId="5" fillId="0" borderId="2" xfId="0" applyFont="1" applyBorder="1" applyAlignment="1">
      <alignment vertical="center"/>
    </xf>
    <xf numFmtId="0" fontId="8" fillId="0" borderId="2" xfId="0" applyFont="1" applyBorder="1" applyAlignment="1">
      <alignment horizontal="center" vertical="center"/>
    </xf>
    <xf numFmtId="44" fontId="9" fillId="0" borderId="2" xfId="4" applyFont="1" applyBorder="1" applyAlignment="1">
      <alignment vertical="center"/>
    </xf>
    <xf numFmtId="0" fontId="6" fillId="0" borderId="10" xfId="0" applyFont="1" applyFill="1" applyBorder="1" applyAlignment="1" applyProtection="1">
      <alignment horizontal="center" vertical="center"/>
      <protection hidden="1"/>
    </xf>
    <xf numFmtId="0" fontId="5" fillId="0" borderId="6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3" fillId="0" borderId="13" xfId="0" applyFont="1" applyBorder="1">
      <alignment vertical="center"/>
    </xf>
    <xf numFmtId="0" fontId="3" fillId="0" borderId="14" xfId="0" applyFont="1" applyBorder="1">
      <alignment vertical="center"/>
    </xf>
    <xf numFmtId="0" fontId="3" fillId="0" borderId="15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3" borderId="0" xfId="0" applyFont="1" applyFill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千位分隔 2" xfId="50"/>
  </cellStyles>
  <tableStyles count="0" defaultTableStyle="TableStyleMedium2" defaultPivotStyle="PivotStyleLight16"/>
  <colors>
    <mruColors>
      <color rgb="00D9F5F2"/>
      <color rgb="00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1"/>
  <sheetViews>
    <sheetView tabSelected="1" workbookViewId="0">
      <selection activeCell="C3" sqref="C3:C21"/>
    </sheetView>
  </sheetViews>
  <sheetFormatPr defaultColWidth="9" defaultRowHeight="14" outlineLevelCol="6"/>
  <cols>
    <col min="1" max="1" width="12.6272727272727" customWidth="1"/>
    <col min="2" max="2" width="11.2545454545455" customWidth="1"/>
    <col min="3" max="3" width="10.5" customWidth="1"/>
    <col min="4" max="4" width="10.2545454545455" customWidth="1"/>
    <col min="5" max="5" width="10.5" customWidth="1"/>
    <col min="6" max="6" width="9.75454545454545" customWidth="1"/>
  </cols>
  <sheetData>
    <row r="1" ht="36.75" customHeight="1" spans="1:7">
      <c r="A1" s="32" t="s">
        <v>0</v>
      </c>
      <c r="B1" s="32"/>
      <c r="C1" s="32"/>
      <c r="D1" s="32"/>
      <c r="E1" s="32"/>
      <c r="F1" s="32"/>
      <c r="G1" s="32"/>
    </row>
    <row r="2" ht="21" customHeight="1" spans="1:7">
      <c r="A2" s="33" t="s">
        <v>1</v>
      </c>
      <c r="B2" s="33" t="s">
        <v>2</v>
      </c>
      <c r="C2" s="33" t="s">
        <v>3</v>
      </c>
      <c r="D2" s="33" t="s">
        <v>4</v>
      </c>
      <c r="E2" s="33" t="s">
        <v>5</v>
      </c>
      <c r="F2" s="33" t="s">
        <v>6</v>
      </c>
      <c r="G2" s="33" t="s">
        <v>7</v>
      </c>
    </row>
    <row r="3" spans="1:7">
      <c r="A3" s="34" t="s">
        <v>8</v>
      </c>
      <c r="B3" s="34" t="s">
        <v>9</v>
      </c>
      <c r="C3" s="35" t="s">
        <v>10</v>
      </c>
      <c r="D3" s="35" t="s">
        <v>11</v>
      </c>
      <c r="E3" s="35" t="s">
        <v>12</v>
      </c>
      <c r="F3" s="35" t="s">
        <v>13</v>
      </c>
      <c r="G3" s="35">
        <v>0.25</v>
      </c>
    </row>
    <row r="4" spans="1:7">
      <c r="A4" s="34" t="s">
        <v>14</v>
      </c>
      <c r="B4" s="34" t="s">
        <v>9</v>
      </c>
      <c r="C4" s="35" t="s">
        <v>15</v>
      </c>
      <c r="D4" s="35" t="s">
        <v>11</v>
      </c>
      <c r="E4" s="35" t="s">
        <v>16</v>
      </c>
      <c r="F4" s="35" t="s">
        <v>13</v>
      </c>
      <c r="G4" s="35">
        <v>0.33</v>
      </c>
    </row>
    <row r="5" spans="1:7">
      <c r="A5" s="35" t="s">
        <v>17</v>
      </c>
      <c r="B5" s="35" t="s">
        <v>18</v>
      </c>
      <c r="C5" s="35" t="s">
        <v>19</v>
      </c>
      <c r="D5" s="35" t="s">
        <v>11</v>
      </c>
      <c r="E5" s="35" t="s">
        <v>20</v>
      </c>
      <c r="F5" s="35" t="s">
        <v>13</v>
      </c>
      <c r="G5" s="35">
        <v>0.58</v>
      </c>
    </row>
    <row r="6" spans="1:7">
      <c r="A6" s="35" t="s">
        <v>21</v>
      </c>
      <c r="B6" s="35" t="s">
        <v>22</v>
      </c>
      <c r="C6" s="35" t="s">
        <v>23</v>
      </c>
      <c r="D6" s="35" t="s">
        <v>11</v>
      </c>
      <c r="E6" s="35" t="s">
        <v>24</v>
      </c>
      <c r="F6" s="35" t="s">
        <v>13</v>
      </c>
      <c r="G6" s="35">
        <v>0.89</v>
      </c>
    </row>
    <row r="7" spans="1:7">
      <c r="A7" s="34" t="s">
        <v>25</v>
      </c>
      <c r="B7" s="34" t="s">
        <v>26</v>
      </c>
      <c r="C7" s="35" t="s">
        <v>27</v>
      </c>
      <c r="D7" s="35" t="s">
        <v>11</v>
      </c>
      <c r="E7" s="35" t="s">
        <v>28</v>
      </c>
      <c r="F7" s="35" t="s">
        <v>13</v>
      </c>
      <c r="G7" s="35">
        <v>0.21</v>
      </c>
    </row>
    <row r="8" spans="1:7">
      <c r="A8" s="34" t="s">
        <v>29</v>
      </c>
      <c r="B8" s="34" t="s">
        <v>26</v>
      </c>
      <c r="C8" s="35" t="s">
        <v>30</v>
      </c>
      <c r="D8" s="35" t="s">
        <v>11</v>
      </c>
      <c r="E8" s="35" t="s">
        <v>31</v>
      </c>
      <c r="F8" s="35" t="s">
        <v>13</v>
      </c>
      <c r="G8" s="35">
        <v>0.36</v>
      </c>
    </row>
    <row r="9" spans="1:7">
      <c r="A9" s="35" t="s">
        <v>32</v>
      </c>
      <c r="B9" s="35" t="s">
        <v>33</v>
      </c>
      <c r="C9" s="35" t="s">
        <v>34</v>
      </c>
      <c r="D9" s="35" t="s">
        <v>35</v>
      </c>
      <c r="E9" s="35" t="s">
        <v>36</v>
      </c>
      <c r="F9" s="35" t="s">
        <v>13</v>
      </c>
      <c r="G9" s="35">
        <v>0.78</v>
      </c>
    </row>
    <row r="10" spans="1:7">
      <c r="A10" s="35" t="s">
        <v>37</v>
      </c>
      <c r="B10" s="35" t="s">
        <v>38</v>
      </c>
      <c r="C10" s="35" t="s">
        <v>39</v>
      </c>
      <c r="D10" s="35" t="s">
        <v>35</v>
      </c>
      <c r="E10" s="35" t="s">
        <v>40</v>
      </c>
      <c r="F10" s="35" t="s">
        <v>13</v>
      </c>
      <c r="G10" s="35">
        <v>0.65</v>
      </c>
    </row>
    <row r="11" spans="1:7">
      <c r="A11" s="35" t="s">
        <v>41</v>
      </c>
      <c r="B11" s="35" t="s">
        <v>42</v>
      </c>
      <c r="C11" s="35" t="s">
        <v>43</v>
      </c>
      <c r="D11" s="35" t="s">
        <v>35</v>
      </c>
      <c r="E11" s="35" t="s">
        <v>44</v>
      </c>
      <c r="F11" s="35" t="s">
        <v>13</v>
      </c>
      <c r="G11" s="35">
        <v>0.75</v>
      </c>
    </row>
    <row r="12" spans="1:7">
      <c r="A12" s="34" t="s">
        <v>45</v>
      </c>
      <c r="B12" s="34" t="s">
        <v>46</v>
      </c>
      <c r="C12" s="35" t="s">
        <v>47</v>
      </c>
      <c r="D12" s="35" t="s">
        <v>35</v>
      </c>
      <c r="E12" s="35" t="s">
        <v>48</v>
      </c>
      <c r="F12" s="35" t="s">
        <v>13</v>
      </c>
      <c r="G12" s="35">
        <v>0.85</v>
      </c>
    </row>
    <row r="13" spans="1:7">
      <c r="A13" s="34" t="s">
        <v>49</v>
      </c>
      <c r="B13" s="34" t="s">
        <v>46</v>
      </c>
      <c r="C13" s="35" t="s">
        <v>50</v>
      </c>
      <c r="D13" s="35" t="s">
        <v>35</v>
      </c>
      <c r="E13" s="35" t="s">
        <v>51</v>
      </c>
      <c r="F13" s="35" t="s">
        <v>13</v>
      </c>
      <c r="G13" s="35">
        <v>0.9</v>
      </c>
    </row>
    <row r="14" spans="1:7">
      <c r="A14" s="35" t="s">
        <v>52</v>
      </c>
      <c r="B14" s="35" t="s">
        <v>53</v>
      </c>
      <c r="C14" s="35" t="s">
        <v>54</v>
      </c>
      <c r="D14" s="35" t="s">
        <v>35</v>
      </c>
      <c r="E14" s="35" t="s">
        <v>55</v>
      </c>
      <c r="F14" s="35" t="s">
        <v>13</v>
      </c>
      <c r="G14" s="35">
        <v>0.55</v>
      </c>
    </row>
    <row r="15" spans="1:7">
      <c r="A15" s="35" t="s">
        <v>56</v>
      </c>
      <c r="B15" s="35" t="s">
        <v>57</v>
      </c>
      <c r="C15" s="35" t="s">
        <v>58</v>
      </c>
      <c r="D15" s="35" t="s">
        <v>59</v>
      </c>
      <c r="E15" s="35" t="s">
        <v>60</v>
      </c>
      <c r="F15" s="35" t="s">
        <v>13</v>
      </c>
      <c r="G15" s="35">
        <v>58.5</v>
      </c>
    </row>
    <row r="16" spans="1:7">
      <c r="A16" s="35" t="s">
        <v>61</v>
      </c>
      <c r="B16" s="35" t="s">
        <v>62</v>
      </c>
      <c r="C16" s="35" t="s">
        <v>63</v>
      </c>
      <c r="D16" s="35" t="s">
        <v>59</v>
      </c>
      <c r="E16" s="35" t="s">
        <v>64</v>
      </c>
      <c r="F16" s="35" t="s">
        <v>13</v>
      </c>
      <c r="G16" s="35">
        <v>75.6</v>
      </c>
    </row>
    <row r="17" spans="1:7">
      <c r="A17" s="35" t="s">
        <v>65</v>
      </c>
      <c r="B17" s="35" t="s">
        <v>66</v>
      </c>
      <c r="C17" s="35" t="s">
        <v>67</v>
      </c>
      <c r="D17" s="35" t="s">
        <v>59</v>
      </c>
      <c r="E17" s="35" t="s">
        <v>68</v>
      </c>
      <c r="F17" s="35" t="s">
        <v>13</v>
      </c>
      <c r="G17" s="35">
        <v>124.85</v>
      </c>
    </row>
    <row r="18" spans="1:7">
      <c r="A18" s="35" t="s">
        <v>69</v>
      </c>
      <c r="B18" s="35" t="s">
        <v>70</v>
      </c>
      <c r="C18" s="35" t="s">
        <v>71</v>
      </c>
      <c r="D18" s="35" t="s">
        <v>59</v>
      </c>
      <c r="E18" s="35" t="s">
        <v>72</v>
      </c>
      <c r="F18" s="35" t="s">
        <v>13</v>
      </c>
      <c r="G18" s="35">
        <v>320</v>
      </c>
    </row>
    <row r="19" spans="1:7">
      <c r="A19" s="35" t="s">
        <v>73</v>
      </c>
      <c r="B19" s="35" t="s">
        <v>74</v>
      </c>
      <c r="C19" s="35" t="s">
        <v>75</v>
      </c>
      <c r="D19" s="35" t="s">
        <v>59</v>
      </c>
      <c r="E19" s="35" t="s">
        <v>76</v>
      </c>
      <c r="F19" s="35" t="s">
        <v>13</v>
      </c>
      <c r="G19" s="35">
        <v>70</v>
      </c>
    </row>
    <row r="20" spans="1:7">
      <c r="A20" s="35" t="s">
        <v>77</v>
      </c>
      <c r="B20" s="35" t="s">
        <v>78</v>
      </c>
      <c r="C20" s="35" t="s">
        <v>79</v>
      </c>
      <c r="D20" s="35" t="s">
        <v>59</v>
      </c>
      <c r="E20" s="35" t="s">
        <v>80</v>
      </c>
      <c r="F20" s="35" t="s">
        <v>13</v>
      </c>
      <c r="G20" s="35">
        <v>185</v>
      </c>
    </row>
    <row r="21" spans="1:7">
      <c r="A21" s="35" t="s">
        <v>81</v>
      </c>
      <c r="B21" s="35" t="s">
        <v>82</v>
      </c>
      <c r="C21" s="35" t="s">
        <v>83</v>
      </c>
      <c r="D21" s="35" t="s">
        <v>59</v>
      </c>
      <c r="E21" s="35" t="s">
        <v>84</v>
      </c>
      <c r="F21" s="35" t="s">
        <v>13</v>
      </c>
      <c r="G21" s="35">
        <v>412.5</v>
      </c>
    </row>
  </sheetData>
  <mergeCells count="1">
    <mergeCell ref="A1:G1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M93"/>
  <sheetViews>
    <sheetView zoomScale="90" zoomScaleNormal="90" topLeftCell="A64" workbookViewId="0">
      <selection activeCell="F75" sqref="F75:F85"/>
    </sheetView>
  </sheetViews>
  <sheetFormatPr defaultColWidth="9" defaultRowHeight="14"/>
  <cols>
    <col min="1" max="1" width="3.5" style="3" customWidth="1"/>
    <col min="2" max="2" width="7.37272727272727" style="3" customWidth="1"/>
    <col min="3" max="3" width="4.87272727272727" style="3" customWidth="1"/>
    <col min="4" max="4" width="13.7545454545455" style="4" customWidth="1"/>
    <col min="5" max="5" width="12.8727272727273" style="3" customWidth="1"/>
    <col min="6" max="6" width="16.3727272727273" style="3" customWidth="1"/>
    <col min="7" max="7" width="9.25454545454545" style="3" customWidth="1"/>
    <col min="8" max="8" width="8.37272727272727" style="3" customWidth="1"/>
    <col min="9" max="9" width="9.25454545454545" style="3" customWidth="1"/>
    <col min="10" max="10" width="5.5" style="3" customWidth="1"/>
    <col min="11" max="11" width="9.62727272727273" style="3" customWidth="1"/>
    <col min="12" max="12" width="10.2545454545455" style="3" customWidth="1"/>
    <col min="13" max="13" width="17.5" style="3" customWidth="1"/>
    <col min="14" max="16384" width="9" style="3"/>
  </cols>
  <sheetData>
    <row r="1" ht="14.75"/>
    <row r="2" ht="39.75" customHeight="1" spans="2:13">
      <c r="B2" s="5" t="s">
        <v>85</v>
      </c>
      <c r="C2" s="6"/>
      <c r="D2" s="6"/>
      <c r="E2" s="6"/>
      <c r="F2" s="6"/>
      <c r="G2" s="6"/>
      <c r="H2" s="6"/>
      <c r="I2" s="6"/>
      <c r="J2" s="6"/>
      <c r="K2" s="6"/>
      <c r="L2" s="6"/>
      <c r="M2" s="17"/>
    </row>
    <row r="3" ht="24.75" customHeight="1" spans="2:13">
      <c r="B3" s="7" t="s">
        <v>86</v>
      </c>
      <c r="C3" s="7"/>
      <c r="D3" s="7"/>
      <c r="E3" s="7" t="s">
        <v>87</v>
      </c>
      <c r="F3" s="7"/>
      <c r="G3" s="7"/>
      <c r="H3" s="7"/>
      <c r="I3" s="7" t="s">
        <v>88</v>
      </c>
      <c r="J3" s="7"/>
      <c r="K3" s="7"/>
      <c r="L3" s="18"/>
      <c r="M3" s="18"/>
    </row>
    <row r="4" ht="24.75" customHeight="1" spans="2:13">
      <c r="B4" s="7" t="s">
        <v>89</v>
      </c>
      <c r="C4" s="7"/>
      <c r="D4" s="7"/>
      <c r="E4" s="8" t="s">
        <v>90</v>
      </c>
      <c r="F4" s="8"/>
      <c r="G4" s="8" t="s">
        <v>6</v>
      </c>
      <c r="H4" s="8"/>
      <c r="I4" s="19" t="s">
        <v>91</v>
      </c>
      <c r="J4" s="19"/>
      <c r="K4" s="20" t="s">
        <v>92</v>
      </c>
      <c r="L4" s="20"/>
      <c r="M4" s="21">
        <f>SUBTOTAL(9,M6:M501)</f>
        <v>6389778.62</v>
      </c>
    </row>
    <row r="5" s="1" customFormat="1" ht="21.75" customHeight="1" spans="2:13">
      <c r="B5" s="9" t="s">
        <v>93</v>
      </c>
      <c r="C5" s="10" t="s">
        <v>94</v>
      </c>
      <c r="D5" s="10" t="s">
        <v>95</v>
      </c>
      <c r="E5" s="10" t="s">
        <v>96</v>
      </c>
      <c r="F5" s="10" t="s">
        <v>97</v>
      </c>
      <c r="G5" s="10" t="s">
        <v>3</v>
      </c>
      <c r="H5" s="10" t="s">
        <v>98</v>
      </c>
      <c r="I5" s="10" t="s">
        <v>5</v>
      </c>
      <c r="J5" s="10" t="s">
        <v>6</v>
      </c>
      <c r="K5" s="10" t="s">
        <v>99</v>
      </c>
      <c r="L5" s="10" t="s">
        <v>7</v>
      </c>
      <c r="M5" s="22" t="s">
        <v>100</v>
      </c>
    </row>
    <row r="6" s="2" customFormat="1" ht="14.75" spans="2:13">
      <c r="B6" s="11">
        <v>6</v>
      </c>
      <c r="C6" s="12">
        <v>5</v>
      </c>
      <c r="D6" s="13" t="s">
        <v>45</v>
      </c>
      <c r="E6" s="13" t="str">
        <f>VLOOKUP(D6,基础数据表!A:G,2,FALSE)</f>
        <v>海域电子</v>
      </c>
      <c r="F6" s="13"/>
      <c r="G6" s="13" t="str">
        <f>VLOOKUP(D6,基础数据表!A:G,3,FALSE)</f>
        <v>DR0004</v>
      </c>
      <c r="H6" s="13" t="str">
        <f>VLOOKUP(D6,基础数据表!A:G,4,FALSE)</f>
        <v>电容</v>
      </c>
      <c r="I6" s="13" t="str">
        <f>VLOOKUP(D6,基础数据表!A:G,5,FALSE)</f>
        <v>100F</v>
      </c>
      <c r="J6" s="13" t="str">
        <f>VLOOKUP(D6,基础数据表!A:G,6,FALSE)</f>
        <v>支</v>
      </c>
      <c r="K6" s="23">
        <v>100</v>
      </c>
      <c r="L6" s="13">
        <f>VLOOKUP(D6,基础数据表!A:G,7,FALSE)</f>
        <v>0.85</v>
      </c>
      <c r="M6" s="24">
        <f t="shared" ref="M6:M69" si="0">K6*L6</f>
        <v>85</v>
      </c>
    </row>
    <row r="7" s="2" customFormat="1" ht="14.75" spans="2:13">
      <c r="B7" s="11">
        <v>6</v>
      </c>
      <c r="C7" s="14">
        <v>5</v>
      </c>
      <c r="D7" s="15" t="s">
        <v>49</v>
      </c>
      <c r="E7" s="13" t="str">
        <f>VLOOKUP(D7,基础数据表!A:G,2,FALSE)</f>
        <v>海域电子</v>
      </c>
      <c r="F7" s="15"/>
      <c r="G7" s="13" t="str">
        <f>VLOOKUP(D7,基础数据表!A:G,3,FALSE)</f>
        <v>DR0005</v>
      </c>
      <c r="H7" s="13" t="str">
        <f>VLOOKUP(D7,基础数据表!A:G,4,FALSE)</f>
        <v>电容</v>
      </c>
      <c r="I7" s="13" t="str">
        <f>VLOOKUP(D7,基础数据表!A:G,5,FALSE)</f>
        <v>25F</v>
      </c>
      <c r="J7" s="13" t="str">
        <f>VLOOKUP(D7,基础数据表!A:G,6,FALSE)</f>
        <v>支</v>
      </c>
      <c r="K7" s="25">
        <v>752</v>
      </c>
      <c r="L7" s="13">
        <f>VLOOKUP(D7,基础数据表!A:G,7,FALSE)</f>
        <v>0.9</v>
      </c>
      <c r="M7" s="26">
        <f t="shared" si="0"/>
        <v>676.8</v>
      </c>
    </row>
    <row r="8" s="2" customFormat="1" ht="14.75" spans="2:13">
      <c r="B8" s="11">
        <v>6</v>
      </c>
      <c r="C8" s="14">
        <v>6</v>
      </c>
      <c r="D8" s="15" t="s">
        <v>45</v>
      </c>
      <c r="E8" s="13" t="str">
        <f>VLOOKUP(D8,基础数据表!A:G,2,FALSE)</f>
        <v>海域电子</v>
      </c>
      <c r="F8" s="15"/>
      <c r="G8" s="13" t="str">
        <f>VLOOKUP(D8,基础数据表!A:G,3,FALSE)</f>
        <v>DR0004</v>
      </c>
      <c r="H8" s="13" t="str">
        <f>VLOOKUP(D8,基础数据表!A:G,4,FALSE)</f>
        <v>电容</v>
      </c>
      <c r="I8" s="13" t="str">
        <f>VLOOKUP(D8,基础数据表!A:G,5,FALSE)</f>
        <v>100F</v>
      </c>
      <c r="J8" s="13" t="str">
        <f>VLOOKUP(D8,基础数据表!A:G,6,FALSE)</f>
        <v>支</v>
      </c>
      <c r="K8" s="25">
        <v>800</v>
      </c>
      <c r="L8" s="13">
        <f>VLOOKUP(D8,基础数据表!A:G,7,FALSE)</f>
        <v>0.85</v>
      </c>
      <c r="M8" s="26">
        <f t="shared" si="0"/>
        <v>680</v>
      </c>
    </row>
    <row r="9" s="2" customFormat="1" ht="14.75" spans="2:13">
      <c r="B9" s="11">
        <v>6</v>
      </c>
      <c r="C9" s="14">
        <v>7</v>
      </c>
      <c r="D9" s="15" t="s">
        <v>52</v>
      </c>
      <c r="E9" s="13" t="str">
        <f>VLOOKUP(D9,基础数据表!A:G,2,FALSE)</f>
        <v>创维科技</v>
      </c>
      <c r="F9" s="15"/>
      <c r="G9" s="13" t="str">
        <f>VLOOKUP(D9,基础数据表!A:G,3,FALSE)</f>
        <v>DR0006</v>
      </c>
      <c r="H9" s="13" t="str">
        <f>VLOOKUP(D9,基础数据表!A:G,4,FALSE)</f>
        <v>电容</v>
      </c>
      <c r="I9" s="13" t="str">
        <f>VLOOKUP(D9,基础数据表!A:G,5,FALSE)</f>
        <v>0.5F</v>
      </c>
      <c r="J9" s="13" t="str">
        <f>VLOOKUP(D9,基础数据表!A:G,6,FALSE)</f>
        <v>支</v>
      </c>
      <c r="K9" s="25">
        <v>100</v>
      </c>
      <c r="L9" s="13">
        <f>VLOOKUP(D9,基础数据表!A:G,7,FALSE)</f>
        <v>0.55</v>
      </c>
      <c r="M9" s="26">
        <f t="shared" si="0"/>
        <v>55</v>
      </c>
    </row>
    <row r="10" s="2" customFormat="1" ht="14.75" spans="2:13">
      <c r="B10" s="11">
        <v>6</v>
      </c>
      <c r="C10" s="16">
        <v>10</v>
      </c>
      <c r="D10" s="15" t="s">
        <v>56</v>
      </c>
      <c r="E10" s="13" t="str">
        <f>VLOOKUP(D10,基础数据表!A:G,2,FALSE)</f>
        <v>宏图三胞</v>
      </c>
      <c r="F10" s="15"/>
      <c r="G10" s="13" t="str">
        <f>VLOOKUP(D10,基础数据表!A:G,3,FALSE)</f>
        <v>JCK001</v>
      </c>
      <c r="H10" s="13" t="str">
        <f>VLOOKUP(D10,基础数据表!A:G,4,FALSE)</f>
        <v>集成块</v>
      </c>
      <c r="I10" s="13" t="str">
        <f>VLOOKUP(D10,基础数据表!A:G,5,FALSE)</f>
        <v>AEu8139</v>
      </c>
      <c r="J10" s="13" t="str">
        <f>VLOOKUP(D10,基础数据表!A:G,6,FALSE)</f>
        <v>支</v>
      </c>
      <c r="K10" s="15">
        <v>20000</v>
      </c>
      <c r="L10" s="13">
        <f>VLOOKUP(D10,基础数据表!A:G,7,FALSE)</f>
        <v>58.5</v>
      </c>
      <c r="M10" s="26">
        <f t="shared" si="0"/>
        <v>1170000</v>
      </c>
    </row>
    <row r="11" s="2" customFormat="1" ht="14.75" spans="2:13">
      <c r="B11" s="11">
        <v>6</v>
      </c>
      <c r="C11" s="16">
        <v>15</v>
      </c>
      <c r="D11" s="15" t="s">
        <v>49</v>
      </c>
      <c r="E11" s="13" t="str">
        <f>VLOOKUP(D11,基础数据表!A:G,2,FALSE)</f>
        <v>海域电子</v>
      </c>
      <c r="F11" s="15"/>
      <c r="G11" s="13" t="str">
        <f>VLOOKUP(D11,基础数据表!A:G,3,FALSE)</f>
        <v>DR0005</v>
      </c>
      <c r="H11" s="13" t="str">
        <f>VLOOKUP(D11,基础数据表!A:G,4,FALSE)</f>
        <v>电容</v>
      </c>
      <c r="I11" s="13" t="str">
        <f>VLOOKUP(D11,基础数据表!A:G,5,FALSE)</f>
        <v>25F</v>
      </c>
      <c r="J11" s="13" t="str">
        <f>VLOOKUP(D11,基础数据表!A:G,6,FALSE)</f>
        <v>支</v>
      </c>
      <c r="K11" s="15">
        <v>600</v>
      </c>
      <c r="L11" s="13">
        <f>VLOOKUP(D11,基础数据表!A:G,7,FALSE)</f>
        <v>0.9</v>
      </c>
      <c r="M11" s="26">
        <f t="shared" si="0"/>
        <v>540</v>
      </c>
    </row>
    <row r="12" s="2" customFormat="1" ht="14.75" spans="2:13">
      <c r="B12" s="11">
        <v>6</v>
      </c>
      <c r="C12" s="16">
        <v>22</v>
      </c>
      <c r="D12" s="15" t="s">
        <v>45</v>
      </c>
      <c r="E12" s="13" t="str">
        <f>VLOOKUP(D12,基础数据表!A:G,2,FALSE)</f>
        <v>海域电子</v>
      </c>
      <c r="F12" s="15"/>
      <c r="G12" s="13" t="str">
        <f>VLOOKUP(D12,基础数据表!A:G,3,FALSE)</f>
        <v>DR0004</v>
      </c>
      <c r="H12" s="13" t="str">
        <f>VLOOKUP(D12,基础数据表!A:G,4,FALSE)</f>
        <v>电容</v>
      </c>
      <c r="I12" s="13" t="str">
        <f>VLOOKUP(D12,基础数据表!A:G,5,FALSE)</f>
        <v>100F</v>
      </c>
      <c r="J12" s="13" t="str">
        <f>VLOOKUP(D12,基础数据表!A:G,6,FALSE)</f>
        <v>支</v>
      </c>
      <c r="K12" s="25">
        <v>320</v>
      </c>
      <c r="L12" s="13">
        <f>VLOOKUP(D12,基础数据表!A:G,7,FALSE)</f>
        <v>0.85</v>
      </c>
      <c r="M12" s="26">
        <f t="shared" si="0"/>
        <v>272</v>
      </c>
    </row>
    <row r="13" s="2" customFormat="1" ht="14.75" spans="2:13">
      <c r="B13" s="11">
        <v>6</v>
      </c>
      <c r="C13" s="16">
        <v>23</v>
      </c>
      <c r="D13" s="15" t="s">
        <v>49</v>
      </c>
      <c r="E13" s="13" t="str">
        <f>VLOOKUP(D13,基础数据表!A:G,2,FALSE)</f>
        <v>海域电子</v>
      </c>
      <c r="F13" s="15"/>
      <c r="G13" s="13" t="str">
        <f>VLOOKUP(D13,基础数据表!A:G,3,FALSE)</f>
        <v>DR0005</v>
      </c>
      <c r="H13" s="13" t="str">
        <f>VLOOKUP(D13,基础数据表!A:G,4,FALSE)</f>
        <v>电容</v>
      </c>
      <c r="I13" s="13" t="str">
        <f>VLOOKUP(D13,基础数据表!A:G,5,FALSE)</f>
        <v>25F</v>
      </c>
      <c r="J13" s="13" t="str">
        <f>VLOOKUP(D13,基础数据表!A:G,6,FALSE)</f>
        <v>支</v>
      </c>
      <c r="K13" s="25">
        <v>410</v>
      </c>
      <c r="L13" s="13">
        <f>VLOOKUP(D13,基础数据表!A:G,7,FALSE)</f>
        <v>0.9</v>
      </c>
      <c r="M13" s="26">
        <f t="shared" si="0"/>
        <v>369</v>
      </c>
    </row>
    <row r="14" s="2" customFormat="1" ht="14.75" spans="2:13">
      <c r="B14" s="11">
        <v>6</v>
      </c>
      <c r="C14" s="16">
        <v>25</v>
      </c>
      <c r="D14" s="15" t="s">
        <v>45</v>
      </c>
      <c r="E14" s="13" t="str">
        <f>VLOOKUP(D14,基础数据表!A:G,2,FALSE)</f>
        <v>海域电子</v>
      </c>
      <c r="F14" s="15"/>
      <c r="G14" s="13" t="str">
        <f>VLOOKUP(D14,基础数据表!A:G,3,FALSE)</f>
        <v>DR0004</v>
      </c>
      <c r="H14" s="13" t="str">
        <f>VLOOKUP(D14,基础数据表!A:G,4,FALSE)</f>
        <v>电容</v>
      </c>
      <c r="I14" s="13" t="str">
        <f>VLOOKUP(D14,基础数据表!A:G,5,FALSE)</f>
        <v>100F</v>
      </c>
      <c r="J14" s="13" t="str">
        <f>VLOOKUP(D14,基础数据表!A:G,6,FALSE)</f>
        <v>支</v>
      </c>
      <c r="K14" s="25">
        <v>500</v>
      </c>
      <c r="L14" s="13">
        <f>VLOOKUP(D14,基础数据表!A:G,7,FALSE)</f>
        <v>0.85</v>
      </c>
      <c r="M14" s="26">
        <f t="shared" si="0"/>
        <v>425</v>
      </c>
    </row>
    <row r="15" s="2" customFormat="1" ht="14.75" spans="2:13">
      <c r="B15" s="11">
        <v>6</v>
      </c>
      <c r="C15" s="14">
        <v>1</v>
      </c>
      <c r="D15" s="15" t="s">
        <v>41</v>
      </c>
      <c r="E15" s="13" t="str">
        <f>VLOOKUP(D15,基础数据表!A:G,2,FALSE)</f>
        <v>华声集团</v>
      </c>
      <c r="F15" s="15"/>
      <c r="G15" s="13" t="str">
        <f>VLOOKUP(D15,基础数据表!A:G,3,FALSE)</f>
        <v>DR0003</v>
      </c>
      <c r="H15" s="13" t="str">
        <f>VLOOKUP(D15,基础数据表!A:G,4,FALSE)</f>
        <v>电容</v>
      </c>
      <c r="I15" s="13" t="str">
        <f>VLOOKUP(D15,基础数据表!A:G,5,FALSE)</f>
        <v>50F</v>
      </c>
      <c r="J15" s="13" t="str">
        <f>VLOOKUP(D15,基础数据表!A:G,6,FALSE)</f>
        <v>支</v>
      </c>
      <c r="K15" s="25">
        <v>782</v>
      </c>
      <c r="L15" s="13">
        <f>VLOOKUP(D15,基础数据表!A:G,7,FALSE)</f>
        <v>0.75</v>
      </c>
      <c r="M15" s="26">
        <f t="shared" si="0"/>
        <v>586.5</v>
      </c>
    </row>
    <row r="16" s="2" customFormat="1" ht="14.75" spans="2:13">
      <c r="B16" s="11">
        <v>6</v>
      </c>
      <c r="C16" s="14">
        <v>3</v>
      </c>
      <c r="D16" s="15" t="s">
        <v>41</v>
      </c>
      <c r="E16" s="13" t="str">
        <f>VLOOKUP(D16,基础数据表!A:G,2,FALSE)</f>
        <v>华声集团</v>
      </c>
      <c r="F16" s="15"/>
      <c r="G16" s="13" t="str">
        <f>VLOOKUP(D16,基础数据表!A:G,3,FALSE)</f>
        <v>DR0003</v>
      </c>
      <c r="H16" s="13" t="str">
        <f>VLOOKUP(D16,基础数据表!A:G,4,FALSE)</f>
        <v>电容</v>
      </c>
      <c r="I16" s="13" t="str">
        <f>VLOOKUP(D16,基础数据表!A:G,5,FALSE)</f>
        <v>50F</v>
      </c>
      <c r="J16" s="13" t="str">
        <f>VLOOKUP(D16,基础数据表!A:G,6,FALSE)</f>
        <v>支</v>
      </c>
      <c r="K16" s="25">
        <v>100</v>
      </c>
      <c r="L16" s="13">
        <f>VLOOKUP(D16,基础数据表!A:G,7,FALSE)</f>
        <v>0.75</v>
      </c>
      <c r="M16" s="26">
        <f t="shared" si="0"/>
        <v>75</v>
      </c>
    </row>
    <row r="17" s="2" customFormat="1" ht="14.75" spans="2:13">
      <c r="B17" s="11">
        <v>6</v>
      </c>
      <c r="C17" s="14">
        <v>5</v>
      </c>
      <c r="D17" s="15" t="s">
        <v>41</v>
      </c>
      <c r="E17" s="13" t="str">
        <f>VLOOKUP(D17,基础数据表!A:G,2,FALSE)</f>
        <v>华声集团</v>
      </c>
      <c r="F17" s="15"/>
      <c r="G17" s="13" t="str">
        <f>VLOOKUP(D17,基础数据表!A:G,3,FALSE)</f>
        <v>DR0003</v>
      </c>
      <c r="H17" s="13" t="str">
        <f>VLOOKUP(D17,基础数据表!A:G,4,FALSE)</f>
        <v>电容</v>
      </c>
      <c r="I17" s="13" t="str">
        <f>VLOOKUP(D17,基础数据表!A:G,5,FALSE)</f>
        <v>50F</v>
      </c>
      <c r="J17" s="13" t="str">
        <f>VLOOKUP(D17,基础数据表!A:G,6,FALSE)</f>
        <v>支</v>
      </c>
      <c r="K17" s="25">
        <v>200</v>
      </c>
      <c r="L17" s="13">
        <f>VLOOKUP(D17,基础数据表!A:G,7,FALSE)</f>
        <v>0.75</v>
      </c>
      <c r="M17" s="26">
        <f t="shared" si="0"/>
        <v>150</v>
      </c>
    </row>
    <row r="18" s="2" customFormat="1" ht="14.75" spans="2:13">
      <c r="B18" s="11">
        <v>6</v>
      </c>
      <c r="C18" s="14">
        <v>7</v>
      </c>
      <c r="D18" s="15" t="s">
        <v>41</v>
      </c>
      <c r="E18" s="13" t="str">
        <f>VLOOKUP(D18,基础数据表!A:G,2,FALSE)</f>
        <v>华声集团</v>
      </c>
      <c r="F18" s="15"/>
      <c r="G18" s="13" t="str">
        <f>VLOOKUP(D18,基础数据表!A:G,3,FALSE)</f>
        <v>DR0003</v>
      </c>
      <c r="H18" s="13" t="str">
        <f>VLOOKUP(D18,基础数据表!A:G,4,FALSE)</f>
        <v>电容</v>
      </c>
      <c r="I18" s="13" t="str">
        <f>VLOOKUP(D18,基础数据表!A:G,5,FALSE)</f>
        <v>50F</v>
      </c>
      <c r="J18" s="13" t="str">
        <f>VLOOKUP(D18,基础数据表!A:G,6,FALSE)</f>
        <v>支</v>
      </c>
      <c r="K18" s="25">
        <v>451</v>
      </c>
      <c r="L18" s="13">
        <f>VLOOKUP(D18,基础数据表!A:G,7,FALSE)</f>
        <v>0.75</v>
      </c>
      <c r="M18" s="26">
        <f t="shared" si="0"/>
        <v>338.25</v>
      </c>
    </row>
    <row r="19" s="2" customFormat="1" ht="14.75" spans="2:13">
      <c r="B19" s="11">
        <v>6</v>
      </c>
      <c r="C19" s="16">
        <v>11</v>
      </c>
      <c r="D19" s="15" t="s">
        <v>52</v>
      </c>
      <c r="E19" s="13" t="str">
        <f>VLOOKUP(D19,基础数据表!A:G,2,FALSE)</f>
        <v>创维科技</v>
      </c>
      <c r="F19" s="15"/>
      <c r="G19" s="13" t="str">
        <f>VLOOKUP(D19,基础数据表!A:G,3,FALSE)</f>
        <v>DR0006</v>
      </c>
      <c r="H19" s="13" t="str">
        <f>VLOOKUP(D19,基础数据表!A:G,4,FALSE)</f>
        <v>电容</v>
      </c>
      <c r="I19" s="13" t="str">
        <f>VLOOKUP(D19,基础数据表!A:G,5,FALSE)</f>
        <v>0.5F</v>
      </c>
      <c r="J19" s="13" t="str">
        <f>VLOOKUP(D19,基础数据表!A:G,6,FALSE)</f>
        <v>支</v>
      </c>
      <c r="K19" s="15">
        <v>5000</v>
      </c>
      <c r="L19" s="13">
        <f>VLOOKUP(D19,基础数据表!A:G,7,FALSE)</f>
        <v>0.55</v>
      </c>
      <c r="M19" s="26">
        <f t="shared" si="0"/>
        <v>2750</v>
      </c>
    </row>
    <row r="20" s="2" customFormat="1" ht="14.75" spans="2:13">
      <c r="B20" s="11">
        <v>6</v>
      </c>
      <c r="C20" s="16">
        <v>15</v>
      </c>
      <c r="D20" s="15" t="s">
        <v>32</v>
      </c>
      <c r="E20" s="13" t="str">
        <f>VLOOKUP(D20,基础数据表!A:G,2,FALSE)</f>
        <v>盛华</v>
      </c>
      <c r="F20" s="15"/>
      <c r="G20" s="13" t="str">
        <f>VLOOKUP(D20,基础数据表!A:G,3,FALSE)</f>
        <v>DR0001</v>
      </c>
      <c r="H20" s="13" t="str">
        <f>VLOOKUP(D20,基础数据表!A:G,4,FALSE)</f>
        <v>电容</v>
      </c>
      <c r="I20" s="13" t="str">
        <f>VLOOKUP(D20,基础数据表!A:G,5,FALSE)</f>
        <v>10F</v>
      </c>
      <c r="J20" s="13" t="str">
        <f>VLOOKUP(D20,基础数据表!A:G,6,FALSE)</f>
        <v>支</v>
      </c>
      <c r="K20" s="15">
        <v>4500</v>
      </c>
      <c r="L20" s="13">
        <f>VLOOKUP(D20,基础数据表!A:G,7,FALSE)</f>
        <v>0.78</v>
      </c>
      <c r="M20" s="26">
        <f t="shared" si="0"/>
        <v>3510</v>
      </c>
    </row>
    <row r="21" s="2" customFormat="1" ht="14.75" spans="2:13">
      <c r="B21" s="11">
        <v>6</v>
      </c>
      <c r="C21" s="16">
        <v>20</v>
      </c>
      <c r="D21" s="15" t="s">
        <v>32</v>
      </c>
      <c r="E21" s="13" t="str">
        <f>VLOOKUP(D21,基础数据表!A:G,2,FALSE)</f>
        <v>盛华</v>
      </c>
      <c r="F21" s="15"/>
      <c r="G21" s="13" t="str">
        <f>VLOOKUP(D21,基础数据表!A:G,3,FALSE)</f>
        <v>DR0001</v>
      </c>
      <c r="H21" s="13" t="str">
        <f>VLOOKUP(D21,基础数据表!A:G,4,FALSE)</f>
        <v>电容</v>
      </c>
      <c r="I21" s="13" t="str">
        <f>VLOOKUP(D21,基础数据表!A:G,5,FALSE)</f>
        <v>10F</v>
      </c>
      <c r="J21" s="13" t="str">
        <f>VLOOKUP(D21,基础数据表!A:G,6,FALSE)</f>
        <v>支</v>
      </c>
      <c r="K21" s="25">
        <v>520</v>
      </c>
      <c r="L21" s="13">
        <f>VLOOKUP(D21,基础数据表!A:G,7,FALSE)</f>
        <v>0.78</v>
      </c>
      <c r="M21" s="26">
        <f t="shared" si="0"/>
        <v>405.6</v>
      </c>
    </row>
    <row r="22" s="2" customFormat="1" ht="14.75" spans="2:13">
      <c r="B22" s="11">
        <v>6</v>
      </c>
      <c r="C22" s="16">
        <v>25</v>
      </c>
      <c r="D22" s="15" t="s">
        <v>32</v>
      </c>
      <c r="E22" s="13" t="str">
        <f>VLOOKUP(D22,基础数据表!A:G,2,FALSE)</f>
        <v>盛华</v>
      </c>
      <c r="F22" s="15"/>
      <c r="G22" s="13" t="str">
        <f>VLOOKUP(D22,基础数据表!A:G,3,FALSE)</f>
        <v>DR0001</v>
      </c>
      <c r="H22" s="13" t="str">
        <f>VLOOKUP(D22,基础数据表!A:G,4,FALSE)</f>
        <v>电容</v>
      </c>
      <c r="I22" s="13" t="str">
        <f>VLOOKUP(D22,基础数据表!A:G,5,FALSE)</f>
        <v>10F</v>
      </c>
      <c r="J22" s="13" t="str">
        <f>VLOOKUP(D22,基础数据表!A:G,6,FALSE)</f>
        <v>支</v>
      </c>
      <c r="K22" s="25">
        <v>600</v>
      </c>
      <c r="L22" s="13">
        <f>VLOOKUP(D22,基础数据表!A:G,7,FALSE)</f>
        <v>0.78</v>
      </c>
      <c r="M22" s="26">
        <f t="shared" si="0"/>
        <v>468</v>
      </c>
    </row>
    <row r="23" s="2" customFormat="1" ht="14.75" spans="2:13">
      <c r="B23" s="11">
        <v>6</v>
      </c>
      <c r="C23" s="16">
        <v>25</v>
      </c>
      <c r="D23" s="15" t="s">
        <v>32</v>
      </c>
      <c r="E23" s="13" t="str">
        <f>VLOOKUP(D23,基础数据表!A:G,2,FALSE)</f>
        <v>盛华</v>
      </c>
      <c r="F23" s="15"/>
      <c r="G23" s="13" t="str">
        <f>VLOOKUP(D23,基础数据表!A:G,3,FALSE)</f>
        <v>DR0001</v>
      </c>
      <c r="H23" s="13" t="str">
        <f>VLOOKUP(D23,基础数据表!A:G,4,FALSE)</f>
        <v>电容</v>
      </c>
      <c r="I23" s="13" t="str">
        <f>VLOOKUP(D23,基础数据表!A:G,5,FALSE)</f>
        <v>10F</v>
      </c>
      <c r="J23" s="13" t="str">
        <f>VLOOKUP(D23,基础数据表!A:G,6,FALSE)</f>
        <v>支</v>
      </c>
      <c r="K23" s="25">
        <v>400</v>
      </c>
      <c r="L23" s="13">
        <f>VLOOKUP(D23,基础数据表!A:G,7,FALSE)</f>
        <v>0.78</v>
      </c>
      <c r="M23" s="26">
        <f t="shared" si="0"/>
        <v>312</v>
      </c>
    </row>
    <row r="24" s="2" customFormat="1" ht="14.75" spans="2:13">
      <c r="B24" s="11">
        <v>6</v>
      </c>
      <c r="C24" s="16">
        <v>27</v>
      </c>
      <c r="D24" s="15" t="s">
        <v>32</v>
      </c>
      <c r="E24" s="13" t="str">
        <f>VLOOKUP(D24,基础数据表!A:G,2,FALSE)</f>
        <v>盛华</v>
      </c>
      <c r="F24" s="15"/>
      <c r="G24" s="13" t="str">
        <f>VLOOKUP(D24,基础数据表!A:G,3,FALSE)</f>
        <v>DR0001</v>
      </c>
      <c r="H24" s="13" t="str">
        <f>VLOOKUP(D24,基础数据表!A:G,4,FALSE)</f>
        <v>电容</v>
      </c>
      <c r="I24" s="13" t="str">
        <f>VLOOKUP(D24,基础数据表!A:G,5,FALSE)</f>
        <v>10F</v>
      </c>
      <c r="J24" s="13" t="str">
        <f>VLOOKUP(D24,基础数据表!A:G,6,FALSE)</f>
        <v>支</v>
      </c>
      <c r="K24" s="25">
        <v>100</v>
      </c>
      <c r="L24" s="13">
        <f>VLOOKUP(D24,基础数据表!A:G,7,FALSE)</f>
        <v>0.78</v>
      </c>
      <c r="M24" s="26">
        <f t="shared" si="0"/>
        <v>78</v>
      </c>
    </row>
    <row r="25" s="2" customFormat="1" ht="14.75" spans="2:13">
      <c r="B25" s="11">
        <v>6</v>
      </c>
      <c r="C25" s="16">
        <v>15</v>
      </c>
      <c r="D25" s="15" t="s">
        <v>52</v>
      </c>
      <c r="E25" s="13" t="str">
        <f>VLOOKUP(D25,基础数据表!A:G,2,FALSE)</f>
        <v>创维科技</v>
      </c>
      <c r="F25" s="15"/>
      <c r="G25" s="13" t="str">
        <f>VLOOKUP(D25,基础数据表!A:G,3,FALSE)</f>
        <v>DR0006</v>
      </c>
      <c r="H25" s="13" t="str">
        <f>VLOOKUP(D25,基础数据表!A:G,4,FALSE)</f>
        <v>电容</v>
      </c>
      <c r="I25" s="13" t="str">
        <f>VLOOKUP(D25,基础数据表!A:G,5,FALSE)</f>
        <v>0.5F</v>
      </c>
      <c r="J25" s="13" t="str">
        <f>VLOOKUP(D25,基础数据表!A:G,6,FALSE)</f>
        <v>支</v>
      </c>
      <c r="K25" s="15">
        <v>850</v>
      </c>
      <c r="L25" s="13">
        <f>VLOOKUP(D25,基础数据表!A:G,7,FALSE)</f>
        <v>0.55</v>
      </c>
      <c r="M25" s="26">
        <f t="shared" si="0"/>
        <v>467.5</v>
      </c>
    </row>
    <row r="26" spans="2:13">
      <c r="B26" s="11">
        <v>6</v>
      </c>
      <c r="C26" s="16">
        <v>24</v>
      </c>
      <c r="D26" s="15" t="s">
        <v>52</v>
      </c>
      <c r="E26" s="13" t="str">
        <f>VLOOKUP(D26,基础数据表!A:G,2,FALSE)</f>
        <v>创维科技</v>
      </c>
      <c r="F26" s="15"/>
      <c r="G26" s="13" t="str">
        <f>VLOOKUP(D26,基础数据表!A:G,3,FALSE)</f>
        <v>DR0006</v>
      </c>
      <c r="H26" s="13" t="str">
        <f>VLOOKUP(D26,基础数据表!A:G,4,FALSE)</f>
        <v>电容</v>
      </c>
      <c r="I26" s="13" t="str">
        <f>VLOOKUP(D26,基础数据表!A:G,5,FALSE)</f>
        <v>0.5F</v>
      </c>
      <c r="J26" s="13" t="str">
        <f>VLOOKUP(D26,基础数据表!A:G,6,FALSE)</f>
        <v>支</v>
      </c>
      <c r="K26" s="25">
        <v>200</v>
      </c>
      <c r="L26" s="13">
        <f>VLOOKUP(D26,基础数据表!A:G,7,FALSE)</f>
        <v>0.55</v>
      </c>
      <c r="M26" s="26">
        <f t="shared" si="0"/>
        <v>110</v>
      </c>
    </row>
    <row r="27" spans="2:13">
      <c r="B27" s="11">
        <v>6</v>
      </c>
      <c r="C27" s="14">
        <v>3</v>
      </c>
      <c r="D27" s="15" t="s">
        <v>37</v>
      </c>
      <c r="E27" s="13" t="str">
        <f>VLOOKUP(D27,基础数据表!A:G,2,FALSE)</f>
        <v>恒杰电子</v>
      </c>
      <c r="F27" s="15"/>
      <c r="G27" s="13" t="str">
        <f>VLOOKUP(D27,基础数据表!A:G,3,FALSE)</f>
        <v>DR0002</v>
      </c>
      <c r="H27" s="13" t="str">
        <f>VLOOKUP(D27,基础数据表!A:G,4,FALSE)</f>
        <v>电容</v>
      </c>
      <c r="I27" s="13" t="str">
        <f>VLOOKUP(D27,基础数据表!A:G,5,FALSE)</f>
        <v>18F</v>
      </c>
      <c r="J27" s="13" t="str">
        <f>VLOOKUP(D27,基础数据表!A:G,6,FALSE)</f>
        <v>支</v>
      </c>
      <c r="K27" s="25">
        <v>100</v>
      </c>
      <c r="L27" s="13">
        <f>VLOOKUP(D27,基础数据表!A:G,7,FALSE)</f>
        <v>0.65</v>
      </c>
      <c r="M27" s="26">
        <f t="shared" si="0"/>
        <v>65</v>
      </c>
    </row>
    <row r="28" spans="2:13">
      <c r="B28" s="11">
        <v>6</v>
      </c>
      <c r="C28" s="14">
        <v>5</v>
      </c>
      <c r="D28" s="15" t="s">
        <v>37</v>
      </c>
      <c r="E28" s="13" t="str">
        <f>VLOOKUP(D28,基础数据表!A:G,2,FALSE)</f>
        <v>恒杰电子</v>
      </c>
      <c r="F28" s="15"/>
      <c r="G28" s="13" t="str">
        <f>VLOOKUP(D28,基础数据表!A:G,3,FALSE)</f>
        <v>DR0002</v>
      </c>
      <c r="H28" s="13" t="str">
        <f>VLOOKUP(D28,基础数据表!A:G,4,FALSE)</f>
        <v>电容</v>
      </c>
      <c r="I28" s="13" t="str">
        <f>VLOOKUP(D28,基础数据表!A:G,5,FALSE)</f>
        <v>18F</v>
      </c>
      <c r="J28" s="13" t="str">
        <f>VLOOKUP(D28,基础数据表!A:G,6,FALSE)</f>
        <v>支</v>
      </c>
      <c r="K28" s="25">
        <v>710</v>
      </c>
      <c r="L28" s="13">
        <f>VLOOKUP(D28,基础数据表!A:G,7,FALSE)</f>
        <v>0.65</v>
      </c>
      <c r="M28" s="26">
        <f t="shared" si="0"/>
        <v>461.5</v>
      </c>
    </row>
    <row r="29" ht="14.75" spans="2:13">
      <c r="B29" s="11">
        <v>6</v>
      </c>
      <c r="C29" s="14">
        <v>7</v>
      </c>
      <c r="D29" s="15" t="s">
        <v>37</v>
      </c>
      <c r="E29" s="13" t="str">
        <f>VLOOKUP(D29,基础数据表!A:G,2,FALSE)</f>
        <v>恒杰电子</v>
      </c>
      <c r="F29" s="15"/>
      <c r="G29" s="13" t="str">
        <f>VLOOKUP(D29,基础数据表!A:G,3,FALSE)</f>
        <v>DR0002</v>
      </c>
      <c r="H29" s="13" t="str">
        <f>VLOOKUP(D29,基础数据表!A:G,4,FALSE)</f>
        <v>电容</v>
      </c>
      <c r="I29" s="13" t="str">
        <f>VLOOKUP(D29,基础数据表!A:G,5,FALSE)</f>
        <v>18F</v>
      </c>
      <c r="J29" s="13" t="str">
        <f>VLOOKUP(D29,基础数据表!A:G,6,FALSE)</f>
        <v>支</v>
      </c>
      <c r="K29" s="25">
        <v>200</v>
      </c>
      <c r="L29" s="13">
        <f>VLOOKUP(D29,基础数据表!A:G,7,FALSE)</f>
        <v>0.65</v>
      </c>
      <c r="M29" s="26">
        <f t="shared" si="0"/>
        <v>130</v>
      </c>
    </row>
    <row r="30" ht="14.75" spans="2:13">
      <c r="B30" s="11">
        <v>6</v>
      </c>
      <c r="C30" s="14">
        <v>7</v>
      </c>
      <c r="D30" s="15" t="s">
        <v>37</v>
      </c>
      <c r="E30" s="13" t="str">
        <f>VLOOKUP(D30,基础数据表!A:G,2,FALSE)</f>
        <v>恒杰电子</v>
      </c>
      <c r="F30" s="15"/>
      <c r="G30" s="13" t="str">
        <f>VLOOKUP(D30,基础数据表!A:G,3,FALSE)</f>
        <v>DR0002</v>
      </c>
      <c r="H30" s="13" t="str">
        <f>VLOOKUP(D30,基础数据表!A:G,4,FALSE)</f>
        <v>电容</v>
      </c>
      <c r="I30" s="13" t="str">
        <f>VLOOKUP(D30,基础数据表!A:G,5,FALSE)</f>
        <v>18F</v>
      </c>
      <c r="J30" s="13" t="str">
        <f>VLOOKUP(D30,基础数据表!A:G,6,FALSE)</f>
        <v>支</v>
      </c>
      <c r="K30" s="25">
        <v>600</v>
      </c>
      <c r="L30" s="13">
        <f>VLOOKUP(D30,基础数据表!A:G,7,FALSE)</f>
        <v>0.65</v>
      </c>
      <c r="M30" s="26">
        <f t="shared" si="0"/>
        <v>390</v>
      </c>
    </row>
    <row r="31" ht="14.75" spans="2:13">
      <c r="B31" s="11">
        <v>6</v>
      </c>
      <c r="C31" s="14">
        <v>8</v>
      </c>
      <c r="D31" s="15" t="s">
        <v>49</v>
      </c>
      <c r="E31" s="13" t="str">
        <f>VLOOKUP(D31,基础数据表!A:G,2,FALSE)</f>
        <v>海域电子</v>
      </c>
      <c r="F31" s="15"/>
      <c r="G31" s="13" t="str">
        <f>VLOOKUP(D31,基础数据表!A:G,3,FALSE)</f>
        <v>DR0005</v>
      </c>
      <c r="H31" s="13" t="str">
        <f>VLOOKUP(D31,基础数据表!A:G,4,FALSE)</f>
        <v>电容</v>
      </c>
      <c r="I31" s="13" t="str">
        <f>VLOOKUP(D31,基础数据表!A:G,5,FALSE)</f>
        <v>25F</v>
      </c>
      <c r="J31" s="13" t="str">
        <f>VLOOKUP(D31,基础数据表!A:G,6,FALSE)</f>
        <v>支</v>
      </c>
      <c r="K31" s="25">
        <v>100</v>
      </c>
      <c r="L31" s="13">
        <f>VLOOKUP(D31,基础数据表!A:G,7,FALSE)</f>
        <v>0.9</v>
      </c>
      <c r="M31" s="26">
        <f t="shared" si="0"/>
        <v>90</v>
      </c>
    </row>
    <row r="32" ht="14.75" spans="2:13">
      <c r="B32" s="11">
        <v>6</v>
      </c>
      <c r="C32" s="14">
        <v>8</v>
      </c>
      <c r="D32" s="15" t="s">
        <v>49</v>
      </c>
      <c r="E32" s="13" t="str">
        <f>VLOOKUP(D32,基础数据表!A:G,2,FALSE)</f>
        <v>海域电子</v>
      </c>
      <c r="F32" s="15"/>
      <c r="G32" s="13" t="str">
        <f>VLOOKUP(D32,基础数据表!A:G,3,FALSE)</f>
        <v>DR0005</v>
      </c>
      <c r="H32" s="13" t="str">
        <f>VLOOKUP(D32,基础数据表!A:G,4,FALSE)</f>
        <v>电容</v>
      </c>
      <c r="I32" s="13" t="str">
        <f>VLOOKUP(D32,基础数据表!A:G,5,FALSE)</f>
        <v>25F</v>
      </c>
      <c r="J32" s="13" t="str">
        <f>VLOOKUP(D32,基础数据表!A:G,6,FALSE)</f>
        <v>支</v>
      </c>
      <c r="K32" s="15">
        <v>5000</v>
      </c>
      <c r="L32" s="13">
        <f>VLOOKUP(D32,基础数据表!A:G,7,FALSE)</f>
        <v>0.9</v>
      </c>
      <c r="M32" s="26">
        <f t="shared" si="0"/>
        <v>4500</v>
      </c>
    </row>
    <row r="33" spans="2:13">
      <c r="B33" s="11">
        <v>6</v>
      </c>
      <c r="C33" s="14">
        <v>8</v>
      </c>
      <c r="D33" s="15" t="s">
        <v>49</v>
      </c>
      <c r="E33" s="13" t="str">
        <f>VLOOKUP(D33,基础数据表!A:G,2,FALSE)</f>
        <v>海域电子</v>
      </c>
      <c r="F33" s="15"/>
      <c r="G33" s="13" t="str">
        <f>VLOOKUP(D33,基础数据表!A:G,3,FALSE)</f>
        <v>DR0005</v>
      </c>
      <c r="H33" s="13" t="str">
        <f>VLOOKUP(D33,基础数据表!A:G,4,FALSE)</f>
        <v>电容</v>
      </c>
      <c r="I33" s="13" t="str">
        <f>VLOOKUP(D33,基础数据表!A:G,5,FALSE)</f>
        <v>25F</v>
      </c>
      <c r="J33" s="13" t="str">
        <f>VLOOKUP(D33,基础数据表!A:G,6,FALSE)</f>
        <v>支</v>
      </c>
      <c r="K33" s="15">
        <v>1500</v>
      </c>
      <c r="L33" s="13">
        <f>VLOOKUP(D33,基础数据表!A:G,7,FALSE)</f>
        <v>0.9</v>
      </c>
      <c r="M33" s="26">
        <f t="shared" si="0"/>
        <v>1350</v>
      </c>
    </row>
    <row r="34" spans="2:13">
      <c r="B34" s="11">
        <v>6</v>
      </c>
      <c r="C34" s="16">
        <v>10</v>
      </c>
      <c r="D34" s="15" t="s">
        <v>49</v>
      </c>
      <c r="E34" s="13" t="str">
        <f>VLOOKUP(D34,基础数据表!A:G,2,FALSE)</f>
        <v>海域电子</v>
      </c>
      <c r="F34" s="15"/>
      <c r="G34" s="13" t="str">
        <f>VLOOKUP(D34,基础数据表!A:G,3,FALSE)</f>
        <v>DR0005</v>
      </c>
      <c r="H34" s="13" t="str">
        <f>VLOOKUP(D34,基础数据表!A:G,4,FALSE)</f>
        <v>电容</v>
      </c>
      <c r="I34" s="13" t="str">
        <f>VLOOKUP(D34,基础数据表!A:G,5,FALSE)</f>
        <v>25F</v>
      </c>
      <c r="J34" s="13" t="str">
        <f>VLOOKUP(D34,基础数据表!A:G,6,FALSE)</f>
        <v>支</v>
      </c>
      <c r="K34" s="15">
        <v>5000</v>
      </c>
      <c r="L34" s="13">
        <f>VLOOKUP(D34,基础数据表!A:G,7,FALSE)</f>
        <v>0.9</v>
      </c>
      <c r="M34" s="26">
        <f t="shared" si="0"/>
        <v>4500</v>
      </c>
    </row>
    <row r="35" spans="2:13">
      <c r="B35" s="11">
        <v>6</v>
      </c>
      <c r="C35" s="16">
        <v>15</v>
      </c>
      <c r="D35" s="15" t="s">
        <v>61</v>
      </c>
      <c r="E35" s="13" t="str">
        <f>VLOOKUP(D35,基础数据表!A:G,2,FALSE)</f>
        <v>罗利亚</v>
      </c>
      <c r="F35" s="15"/>
      <c r="G35" s="13" t="str">
        <f>VLOOKUP(D35,基础数据表!A:G,3,FALSE)</f>
        <v>JCK002</v>
      </c>
      <c r="H35" s="13" t="str">
        <f>VLOOKUP(D35,基础数据表!A:G,4,FALSE)</f>
        <v>集成块</v>
      </c>
      <c r="I35" s="13" t="str">
        <f>VLOOKUP(D35,基础数据表!A:G,5,FALSE)</f>
        <v>AEu8120</v>
      </c>
      <c r="J35" s="13" t="str">
        <f>VLOOKUP(D35,基础数据表!A:G,6,FALSE)</f>
        <v>支</v>
      </c>
      <c r="K35" s="15">
        <v>7800</v>
      </c>
      <c r="L35" s="13">
        <f>VLOOKUP(D35,基础数据表!A:G,7,FALSE)</f>
        <v>75.6</v>
      </c>
      <c r="M35" s="26">
        <f t="shared" si="0"/>
        <v>589680</v>
      </c>
    </row>
    <row r="36" spans="2:13">
      <c r="B36" s="11">
        <v>6</v>
      </c>
      <c r="C36" s="16">
        <v>21</v>
      </c>
      <c r="D36" s="15" t="s">
        <v>61</v>
      </c>
      <c r="E36" s="13" t="str">
        <f>VLOOKUP(D36,基础数据表!A:G,2,FALSE)</f>
        <v>罗利亚</v>
      </c>
      <c r="F36" s="15"/>
      <c r="G36" s="13" t="str">
        <f>VLOOKUP(D36,基础数据表!A:G,3,FALSE)</f>
        <v>JCK002</v>
      </c>
      <c r="H36" s="13" t="str">
        <f>VLOOKUP(D36,基础数据表!A:G,4,FALSE)</f>
        <v>集成块</v>
      </c>
      <c r="I36" s="13" t="str">
        <f>VLOOKUP(D36,基础数据表!A:G,5,FALSE)</f>
        <v>AEu8120</v>
      </c>
      <c r="J36" s="13" t="str">
        <f>VLOOKUP(D36,基础数据表!A:G,6,FALSE)</f>
        <v>支</v>
      </c>
      <c r="K36" s="25">
        <v>560</v>
      </c>
      <c r="L36" s="13">
        <f>VLOOKUP(D36,基础数据表!A:G,7,FALSE)</f>
        <v>75.6</v>
      </c>
      <c r="M36" s="26">
        <f t="shared" si="0"/>
        <v>42336</v>
      </c>
    </row>
    <row r="37" spans="2:13">
      <c r="B37" s="11">
        <v>6</v>
      </c>
      <c r="C37" s="16">
        <v>27</v>
      </c>
      <c r="D37" s="15" t="s">
        <v>49</v>
      </c>
      <c r="E37" s="13" t="str">
        <f>VLOOKUP(D37,基础数据表!A:G,2,FALSE)</f>
        <v>海域电子</v>
      </c>
      <c r="F37" s="15"/>
      <c r="G37" s="13" t="str">
        <f>VLOOKUP(D37,基础数据表!A:G,3,FALSE)</f>
        <v>DR0005</v>
      </c>
      <c r="H37" s="13" t="str">
        <f>VLOOKUP(D37,基础数据表!A:G,4,FALSE)</f>
        <v>电容</v>
      </c>
      <c r="I37" s="13" t="str">
        <f>VLOOKUP(D37,基础数据表!A:G,5,FALSE)</f>
        <v>25F</v>
      </c>
      <c r="J37" s="13" t="str">
        <f>VLOOKUP(D37,基础数据表!A:G,6,FALSE)</f>
        <v>支</v>
      </c>
      <c r="K37" s="25">
        <v>200</v>
      </c>
      <c r="L37" s="13">
        <f>VLOOKUP(D37,基础数据表!A:G,7,FALSE)</f>
        <v>0.9</v>
      </c>
      <c r="M37" s="26">
        <f t="shared" si="0"/>
        <v>180</v>
      </c>
    </row>
    <row r="38" spans="2:13">
      <c r="B38" s="11">
        <v>6</v>
      </c>
      <c r="C38" s="14">
        <v>5</v>
      </c>
      <c r="D38" s="15" t="s">
        <v>73</v>
      </c>
      <c r="E38" s="13" t="str">
        <f>VLOOKUP(D38,基础数据表!A:G,2,FALSE)</f>
        <v>佳缘电器</v>
      </c>
      <c r="F38" s="15"/>
      <c r="G38" s="13" t="str">
        <f>VLOOKUP(D38,基础数据表!A:G,3,FALSE)</f>
        <v>JCK005</v>
      </c>
      <c r="H38" s="13" t="str">
        <f>VLOOKUP(D38,基础数据表!A:G,4,FALSE)</f>
        <v>集成块</v>
      </c>
      <c r="I38" s="13" t="str">
        <f>VLOOKUP(D38,基础数据表!A:G,5,FALSE)</f>
        <v>AEu8143</v>
      </c>
      <c r="J38" s="13" t="str">
        <f>VLOOKUP(D38,基础数据表!A:G,6,FALSE)</f>
        <v>支</v>
      </c>
      <c r="K38" s="25">
        <v>200</v>
      </c>
      <c r="L38" s="13">
        <f>VLOOKUP(D38,基础数据表!A:G,7,FALSE)</f>
        <v>70</v>
      </c>
      <c r="M38" s="26">
        <f t="shared" si="0"/>
        <v>14000</v>
      </c>
    </row>
    <row r="39" spans="2:13">
      <c r="B39" s="11">
        <v>6</v>
      </c>
      <c r="C39" s="14">
        <v>6</v>
      </c>
      <c r="D39" s="15" t="s">
        <v>73</v>
      </c>
      <c r="E39" s="13" t="str">
        <f>VLOOKUP(D39,基础数据表!A:G,2,FALSE)</f>
        <v>佳缘电器</v>
      </c>
      <c r="F39" s="15"/>
      <c r="G39" s="13" t="str">
        <f>VLOOKUP(D39,基础数据表!A:G,3,FALSE)</f>
        <v>JCK005</v>
      </c>
      <c r="H39" s="13" t="str">
        <f>VLOOKUP(D39,基础数据表!A:G,4,FALSE)</f>
        <v>集成块</v>
      </c>
      <c r="I39" s="13" t="str">
        <f>VLOOKUP(D39,基础数据表!A:G,5,FALSE)</f>
        <v>AEu8143</v>
      </c>
      <c r="J39" s="13" t="str">
        <f>VLOOKUP(D39,基础数据表!A:G,6,FALSE)</f>
        <v>支</v>
      </c>
      <c r="K39" s="25">
        <v>520</v>
      </c>
      <c r="L39" s="13">
        <f>VLOOKUP(D39,基础数据表!A:G,7,FALSE)</f>
        <v>70</v>
      </c>
      <c r="M39" s="26">
        <f t="shared" si="0"/>
        <v>36400</v>
      </c>
    </row>
    <row r="40" spans="2:13">
      <c r="B40" s="11">
        <v>6</v>
      </c>
      <c r="C40" s="16">
        <v>18</v>
      </c>
      <c r="D40" s="15" t="s">
        <v>73</v>
      </c>
      <c r="E40" s="13" t="str">
        <f>VLOOKUP(D40,基础数据表!A:G,2,FALSE)</f>
        <v>佳缘电器</v>
      </c>
      <c r="F40" s="15"/>
      <c r="G40" s="13" t="str">
        <f>VLOOKUP(D40,基础数据表!A:G,3,FALSE)</f>
        <v>JCK005</v>
      </c>
      <c r="H40" s="13" t="str">
        <f>VLOOKUP(D40,基础数据表!A:G,4,FALSE)</f>
        <v>集成块</v>
      </c>
      <c r="I40" s="13" t="str">
        <f>VLOOKUP(D40,基础数据表!A:G,5,FALSE)</f>
        <v>AEu8143</v>
      </c>
      <c r="J40" s="13" t="str">
        <f>VLOOKUP(D40,基础数据表!A:G,6,FALSE)</f>
        <v>支</v>
      </c>
      <c r="K40" s="15">
        <v>1000</v>
      </c>
      <c r="L40" s="13">
        <f>VLOOKUP(D40,基础数据表!A:G,7,FALSE)</f>
        <v>70</v>
      </c>
      <c r="M40" s="26">
        <f t="shared" si="0"/>
        <v>70000</v>
      </c>
    </row>
    <row r="41" spans="2:13">
      <c r="B41" s="11">
        <v>6</v>
      </c>
      <c r="C41" s="16">
        <v>25</v>
      </c>
      <c r="D41" s="15" t="s">
        <v>73</v>
      </c>
      <c r="E41" s="13" t="str">
        <f>VLOOKUP(D41,基础数据表!A:G,2,FALSE)</f>
        <v>佳缘电器</v>
      </c>
      <c r="F41" s="15"/>
      <c r="G41" s="13" t="str">
        <f>VLOOKUP(D41,基础数据表!A:G,3,FALSE)</f>
        <v>JCK005</v>
      </c>
      <c r="H41" s="13" t="str">
        <f>VLOOKUP(D41,基础数据表!A:G,4,FALSE)</f>
        <v>集成块</v>
      </c>
      <c r="I41" s="13" t="str">
        <f>VLOOKUP(D41,基础数据表!A:G,5,FALSE)</f>
        <v>AEu8143</v>
      </c>
      <c r="J41" s="13" t="str">
        <f>VLOOKUP(D41,基础数据表!A:G,6,FALSE)</f>
        <v>支</v>
      </c>
      <c r="K41" s="25">
        <v>400</v>
      </c>
      <c r="L41" s="13">
        <f>VLOOKUP(D41,基础数据表!A:G,7,FALSE)</f>
        <v>70</v>
      </c>
      <c r="M41" s="26">
        <f t="shared" si="0"/>
        <v>28000</v>
      </c>
    </row>
    <row r="42" spans="2:13">
      <c r="B42" s="11">
        <v>6</v>
      </c>
      <c r="C42" s="14">
        <v>1</v>
      </c>
      <c r="D42" s="15" t="s">
        <v>29</v>
      </c>
      <c r="E42" s="13" t="str">
        <f>VLOOKUP(D42,基础数据表!A:G,2,FALSE)</f>
        <v>金元电器</v>
      </c>
      <c r="F42" s="15"/>
      <c r="G42" s="13" t="str">
        <f>VLOOKUP(D42,基础数据表!A:G,3,FALSE)</f>
        <v>DZ0006</v>
      </c>
      <c r="H42" s="13" t="str">
        <f>VLOOKUP(D42,基础数据表!A:G,4,FALSE)</f>
        <v>电阻</v>
      </c>
      <c r="I42" s="13" t="str">
        <f>VLOOKUP(D42,基础数据表!A:G,5,FALSE)</f>
        <v>30Ω</v>
      </c>
      <c r="J42" s="13" t="str">
        <f>VLOOKUP(D42,基础数据表!A:G,6,FALSE)</f>
        <v>支</v>
      </c>
      <c r="K42" s="25">
        <v>540</v>
      </c>
      <c r="L42" s="13">
        <f>VLOOKUP(D42,基础数据表!A:G,7,FALSE)</f>
        <v>0.36</v>
      </c>
      <c r="M42" s="26">
        <f t="shared" si="0"/>
        <v>194.4</v>
      </c>
    </row>
    <row r="43" spans="2:13">
      <c r="B43" s="11">
        <v>6</v>
      </c>
      <c r="C43" s="14">
        <v>1</v>
      </c>
      <c r="D43" s="15" t="s">
        <v>29</v>
      </c>
      <c r="E43" s="13" t="str">
        <f>VLOOKUP(D43,基础数据表!A:G,2,FALSE)</f>
        <v>金元电器</v>
      </c>
      <c r="F43" s="15"/>
      <c r="G43" s="13" t="str">
        <f>VLOOKUP(D43,基础数据表!A:G,3,FALSE)</f>
        <v>DZ0006</v>
      </c>
      <c r="H43" s="13" t="str">
        <f>VLOOKUP(D43,基础数据表!A:G,4,FALSE)</f>
        <v>电阻</v>
      </c>
      <c r="I43" s="13" t="str">
        <f>VLOOKUP(D43,基础数据表!A:G,5,FALSE)</f>
        <v>30Ω</v>
      </c>
      <c r="J43" s="13" t="str">
        <f>VLOOKUP(D43,基础数据表!A:G,6,FALSE)</f>
        <v>支</v>
      </c>
      <c r="K43" s="25">
        <v>456</v>
      </c>
      <c r="L43" s="13">
        <f>VLOOKUP(D43,基础数据表!A:G,7,FALSE)</f>
        <v>0.36</v>
      </c>
      <c r="M43" s="26">
        <f t="shared" si="0"/>
        <v>164.16</v>
      </c>
    </row>
    <row r="44" spans="2:13">
      <c r="B44" s="11">
        <v>6</v>
      </c>
      <c r="C44" s="14">
        <v>2</v>
      </c>
      <c r="D44" s="15" t="s">
        <v>37</v>
      </c>
      <c r="E44" s="13" t="str">
        <f>VLOOKUP(D44,基础数据表!A:G,2,FALSE)</f>
        <v>恒杰电子</v>
      </c>
      <c r="F44" s="15"/>
      <c r="G44" s="13" t="str">
        <f>VLOOKUP(D44,基础数据表!A:G,3,FALSE)</f>
        <v>DR0002</v>
      </c>
      <c r="H44" s="13" t="str">
        <f>VLOOKUP(D44,基础数据表!A:G,4,FALSE)</f>
        <v>电容</v>
      </c>
      <c r="I44" s="13" t="str">
        <f>VLOOKUP(D44,基础数据表!A:G,5,FALSE)</f>
        <v>18F</v>
      </c>
      <c r="J44" s="13" t="str">
        <f>VLOOKUP(D44,基础数据表!A:G,6,FALSE)</f>
        <v>支</v>
      </c>
      <c r="K44" s="25">
        <v>215</v>
      </c>
      <c r="L44" s="13">
        <f>VLOOKUP(D44,基础数据表!A:G,7,FALSE)</f>
        <v>0.65</v>
      </c>
      <c r="M44" s="26">
        <f t="shared" si="0"/>
        <v>139.75</v>
      </c>
    </row>
    <row r="45" spans="2:13">
      <c r="B45" s="11">
        <v>6</v>
      </c>
      <c r="C45" s="14">
        <v>2</v>
      </c>
      <c r="D45" s="15" t="s">
        <v>32</v>
      </c>
      <c r="E45" s="13" t="str">
        <f>VLOOKUP(D45,基础数据表!A:G,2,FALSE)</f>
        <v>盛华</v>
      </c>
      <c r="F45" s="15"/>
      <c r="G45" s="13" t="str">
        <f>VLOOKUP(D45,基础数据表!A:G,3,FALSE)</f>
        <v>DR0001</v>
      </c>
      <c r="H45" s="13" t="str">
        <f>VLOOKUP(D45,基础数据表!A:G,4,FALSE)</f>
        <v>电容</v>
      </c>
      <c r="I45" s="13" t="str">
        <f>VLOOKUP(D45,基础数据表!A:G,5,FALSE)</f>
        <v>10F</v>
      </c>
      <c r="J45" s="13" t="str">
        <f>VLOOKUP(D45,基础数据表!A:G,6,FALSE)</f>
        <v>支</v>
      </c>
      <c r="K45" s="25">
        <v>2000</v>
      </c>
      <c r="L45" s="13">
        <f>VLOOKUP(D45,基础数据表!A:G,7,FALSE)</f>
        <v>0.78</v>
      </c>
      <c r="M45" s="26">
        <f t="shared" si="0"/>
        <v>1560</v>
      </c>
    </row>
    <row r="46" spans="2:13">
      <c r="B46" s="11">
        <v>6</v>
      </c>
      <c r="C46" s="14">
        <v>3</v>
      </c>
      <c r="D46" s="15" t="s">
        <v>32</v>
      </c>
      <c r="E46" s="13" t="str">
        <f>VLOOKUP(D46,基础数据表!A:G,2,FALSE)</f>
        <v>盛华</v>
      </c>
      <c r="F46" s="15"/>
      <c r="G46" s="13" t="str">
        <f>VLOOKUP(D46,基础数据表!A:G,3,FALSE)</f>
        <v>DR0001</v>
      </c>
      <c r="H46" s="13" t="str">
        <f>VLOOKUP(D46,基础数据表!A:G,4,FALSE)</f>
        <v>电容</v>
      </c>
      <c r="I46" s="13" t="str">
        <f>VLOOKUP(D46,基础数据表!A:G,5,FALSE)</f>
        <v>10F</v>
      </c>
      <c r="J46" s="13" t="str">
        <f>VLOOKUP(D46,基础数据表!A:G,6,FALSE)</f>
        <v>支</v>
      </c>
      <c r="K46" s="25">
        <v>3000</v>
      </c>
      <c r="L46" s="13">
        <f>VLOOKUP(D46,基础数据表!A:G,7,FALSE)</f>
        <v>0.78</v>
      </c>
      <c r="M46" s="26">
        <f t="shared" si="0"/>
        <v>2340</v>
      </c>
    </row>
    <row r="47" spans="2:13">
      <c r="B47" s="11">
        <v>6</v>
      </c>
      <c r="C47" s="14">
        <v>3</v>
      </c>
      <c r="D47" s="15" t="s">
        <v>25</v>
      </c>
      <c r="E47" s="13" t="str">
        <f>VLOOKUP(D47,基础数据表!A:G,2,FALSE)</f>
        <v>金元电器</v>
      </c>
      <c r="F47" s="15"/>
      <c r="G47" s="13" t="str">
        <f>VLOOKUP(D47,基础数据表!A:G,3,FALSE)</f>
        <v>DZ0005</v>
      </c>
      <c r="H47" s="13" t="str">
        <f>VLOOKUP(D47,基础数据表!A:G,4,FALSE)</f>
        <v>电阻</v>
      </c>
      <c r="I47" s="13" t="str">
        <f>VLOOKUP(D47,基础数据表!A:G,5,FALSE)</f>
        <v>29Ω</v>
      </c>
      <c r="J47" s="13" t="str">
        <f>VLOOKUP(D47,基础数据表!A:G,6,FALSE)</f>
        <v>支</v>
      </c>
      <c r="K47" s="25">
        <v>200</v>
      </c>
      <c r="L47" s="13">
        <f>VLOOKUP(D47,基础数据表!A:G,7,FALSE)</f>
        <v>0.21</v>
      </c>
      <c r="M47" s="26">
        <f t="shared" si="0"/>
        <v>42</v>
      </c>
    </row>
    <row r="48" spans="2:13">
      <c r="B48" s="11">
        <v>6</v>
      </c>
      <c r="C48" s="14">
        <v>5</v>
      </c>
      <c r="D48" s="15" t="s">
        <v>29</v>
      </c>
      <c r="E48" s="13" t="str">
        <f>VLOOKUP(D48,基础数据表!A:G,2,FALSE)</f>
        <v>金元电器</v>
      </c>
      <c r="F48" s="15"/>
      <c r="G48" s="13" t="str">
        <f>VLOOKUP(D48,基础数据表!A:G,3,FALSE)</f>
        <v>DZ0006</v>
      </c>
      <c r="H48" s="13" t="str">
        <f>VLOOKUP(D48,基础数据表!A:G,4,FALSE)</f>
        <v>电阻</v>
      </c>
      <c r="I48" s="13" t="str">
        <f>VLOOKUP(D48,基础数据表!A:G,5,FALSE)</f>
        <v>30Ω</v>
      </c>
      <c r="J48" s="13" t="str">
        <f>VLOOKUP(D48,基础数据表!A:G,6,FALSE)</f>
        <v>支</v>
      </c>
      <c r="K48" s="25">
        <v>201</v>
      </c>
      <c r="L48" s="13">
        <f>VLOOKUP(D48,基础数据表!A:G,7,FALSE)</f>
        <v>0.36</v>
      </c>
      <c r="M48" s="26">
        <f t="shared" si="0"/>
        <v>72.36</v>
      </c>
    </row>
    <row r="49" spans="2:13">
      <c r="B49" s="11">
        <v>6</v>
      </c>
      <c r="C49" s="16">
        <v>12</v>
      </c>
      <c r="D49" s="15" t="s">
        <v>32</v>
      </c>
      <c r="E49" s="13" t="str">
        <f>VLOOKUP(D49,基础数据表!A:G,2,FALSE)</f>
        <v>盛华</v>
      </c>
      <c r="F49" s="15"/>
      <c r="G49" s="13" t="str">
        <f>VLOOKUP(D49,基础数据表!A:G,3,FALSE)</f>
        <v>DR0001</v>
      </c>
      <c r="H49" s="13" t="str">
        <f>VLOOKUP(D49,基础数据表!A:G,4,FALSE)</f>
        <v>电容</v>
      </c>
      <c r="I49" s="13" t="str">
        <f>VLOOKUP(D49,基础数据表!A:G,5,FALSE)</f>
        <v>10F</v>
      </c>
      <c r="J49" s="13" t="str">
        <f>VLOOKUP(D49,基础数据表!A:G,6,FALSE)</f>
        <v>支</v>
      </c>
      <c r="K49" s="15">
        <v>5000</v>
      </c>
      <c r="L49" s="13">
        <f>VLOOKUP(D49,基础数据表!A:G,7,FALSE)</f>
        <v>0.78</v>
      </c>
      <c r="M49" s="26">
        <f t="shared" si="0"/>
        <v>3900</v>
      </c>
    </row>
    <row r="50" spans="2:13">
      <c r="B50" s="11">
        <v>6</v>
      </c>
      <c r="C50" s="16">
        <v>15</v>
      </c>
      <c r="D50" s="15" t="s">
        <v>25</v>
      </c>
      <c r="E50" s="13" t="str">
        <f>VLOOKUP(D50,基础数据表!A:G,2,FALSE)</f>
        <v>金元电器</v>
      </c>
      <c r="F50" s="15"/>
      <c r="G50" s="13" t="str">
        <f>VLOOKUP(D50,基础数据表!A:G,3,FALSE)</f>
        <v>DZ0005</v>
      </c>
      <c r="H50" s="13" t="str">
        <f>VLOOKUP(D50,基础数据表!A:G,4,FALSE)</f>
        <v>电阻</v>
      </c>
      <c r="I50" s="13" t="str">
        <f>VLOOKUP(D50,基础数据表!A:G,5,FALSE)</f>
        <v>29Ω</v>
      </c>
      <c r="J50" s="13" t="str">
        <f>VLOOKUP(D50,基础数据表!A:G,6,FALSE)</f>
        <v>支</v>
      </c>
      <c r="K50" s="15">
        <v>3000</v>
      </c>
      <c r="L50" s="13">
        <f>VLOOKUP(D50,基础数据表!A:G,7,FALSE)</f>
        <v>0.21</v>
      </c>
      <c r="M50" s="26">
        <f t="shared" si="0"/>
        <v>630</v>
      </c>
    </row>
    <row r="51" spans="2:13">
      <c r="B51" s="11">
        <v>6</v>
      </c>
      <c r="C51" s="16">
        <v>15</v>
      </c>
      <c r="D51" s="15" t="s">
        <v>29</v>
      </c>
      <c r="E51" s="13" t="str">
        <f>VLOOKUP(D51,基础数据表!A:G,2,FALSE)</f>
        <v>金元电器</v>
      </c>
      <c r="F51" s="15"/>
      <c r="G51" s="13" t="str">
        <f>VLOOKUP(D51,基础数据表!A:G,3,FALSE)</f>
        <v>DZ0006</v>
      </c>
      <c r="H51" s="13" t="str">
        <f>VLOOKUP(D51,基础数据表!A:G,4,FALSE)</f>
        <v>电阻</v>
      </c>
      <c r="I51" s="13" t="str">
        <f>VLOOKUP(D51,基础数据表!A:G,5,FALSE)</f>
        <v>30Ω</v>
      </c>
      <c r="J51" s="13" t="str">
        <f>VLOOKUP(D51,基础数据表!A:G,6,FALSE)</f>
        <v>支</v>
      </c>
      <c r="K51" s="15">
        <v>600</v>
      </c>
      <c r="L51" s="13">
        <f>VLOOKUP(D51,基础数据表!A:G,7,FALSE)</f>
        <v>0.36</v>
      </c>
      <c r="M51" s="26">
        <f t="shared" si="0"/>
        <v>216</v>
      </c>
    </row>
    <row r="52" spans="2:13">
      <c r="B52" s="11">
        <v>6</v>
      </c>
      <c r="C52" s="16">
        <v>18</v>
      </c>
      <c r="D52" s="15" t="s">
        <v>25</v>
      </c>
      <c r="E52" s="13" t="str">
        <f>VLOOKUP(D52,基础数据表!A:G,2,FALSE)</f>
        <v>金元电器</v>
      </c>
      <c r="F52" s="15"/>
      <c r="G52" s="13" t="str">
        <f>VLOOKUP(D52,基础数据表!A:G,3,FALSE)</f>
        <v>DZ0005</v>
      </c>
      <c r="H52" s="13" t="str">
        <f>VLOOKUP(D52,基础数据表!A:G,4,FALSE)</f>
        <v>电阻</v>
      </c>
      <c r="I52" s="13" t="str">
        <f>VLOOKUP(D52,基础数据表!A:G,5,FALSE)</f>
        <v>29Ω</v>
      </c>
      <c r="J52" s="13" t="str">
        <f>VLOOKUP(D52,基础数据表!A:G,6,FALSE)</f>
        <v>支</v>
      </c>
      <c r="K52" s="25">
        <v>850</v>
      </c>
      <c r="L52" s="13">
        <f>VLOOKUP(D52,基础数据表!A:G,7,FALSE)</f>
        <v>0.21</v>
      </c>
      <c r="M52" s="26">
        <f t="shared" si="0"/>
        <v>178.5</v>
      </c>
    </row>
    <row r="53" spans="2:13">
      <c r="B53" s="11">
        <v>6</v>
      </c>
      <c r="C53" s="16">
        <v>18</v>
      </c>
      <c r="D53" s="15" t="s">
        <v>29</v>
      </c>
      <c r="E53" s="13" t="str">
        <f>VLOOKUP(D53,基础数据表!A:G,2,FALSE)</f>
        <v>金元电器</v>
      </c>
      <c r="F53" s="15"/>
      <c r="G53" s="13" t="str">
        <f>VLOOKUP(D53,基础数据表!A:G,3,FALSE)</f>
        <v>DZ0006</v>
      </c>
      <c r="H53" s="13" t="str">
        <f>VLOOKUP(D53,基础数据表!A:G,4,FALSE)</f>
        <v>电阻</v>
      </c>
      <c r="I53" s="13" t="str">
        <f>VLOOKUP(D53,基础数据表!A:G,5,FALSE)</f>
        <v>30Ω</v>
      </c>
      <c r="J53" s="13" t="str">
        <f>VLOOKUP(D53,基础数据表!A:G,6,FALSE)</f>
        <v>支</v>
      </c>
      <c r="K53" s="25">
        <v>780</v>
      </c>
      <c r="L53" s="13">
        <f>VLOOKUP(D53,基础数据表!A:G,7,FALSE)</f>
        <v>0.36</v>
      </c>
      <c r="M53" s="26">
        <f t="shared" si="0"/>
        <v>280.8</v>
      </c>
    </row>
    <row r="54" ht="14.75" spans="2:13">
      <c r="B54" s="11">
        <v>6</v>
      </c>
      <c r="C54" s="16">
        <v>20</v>
      </c>
      <c r="D54" s="15" t="s">
        <v>25</v>
      </c>
      <c r="E54" s="13" t="str">
        <f>VLOOKUP(D54,基础数据表!A:G,2,FALSE)</f>
        <v>金元电器</v>
      </c>
      <c r="F54" s="15"/>
      <c r="G54" s="13" t="str">
        <f>VLOOKUP(D54,基础数据表!A:G,3,FALSE)</f>
        <v>DZ0005</v>
      </c>
      <c r="H54" s="13" t="str">
        <f>VLOOKUP(D54,基础数据表!A:G,4,FALSE)</f>
        <v>电阻</v>
      </c>
      <c r="I54" s="13" t="str">
        <f>VLOOKUP(D54,基础数据表!A:G,5,FALSE)</f>
        <v>29Ω</v>
      </c>
      <c r="J54" s="13" t="str">
        <f>VLOOKUP(D54,基础数据表!A:G,6,FALSE)</f>
        <v>支</v>
      </c>
      <c r="K54" s="25">
        <v>960</v>
      </c>
      <c r="L54" s="13">
        <f>VLOOKUP(D54,基础数据表!A:G,7,FALSE)</f>
        <v>0.21</v>
      </c>
      <c r="M54" s="26">
        <f t="shared" si="0"/>
        <v>201.6</v>
      </c>
    </row>
    <row r="55" ht="14.75" spans="2:13">
      <c r="B55" s="11">
        <v>6</v>
      </c>
      <c r="C55" s="16">
        <v>20</v>
      </c>
      <c r="D55" s="15" t="s">
        <v>29</v>
      </c>
      <c r="E55" s="13" t="str">
        <f>VLOOKUP(D55,基础数据表!A:G,2,FALSE)</f>
        <v>金元电器</v>
      </c>
      <c r="F55" s="15"/>
      <c r="G55" s="13" t="str">
        <f>VLOOKUP(D55,基础数据表!A:G,3,FALSE)</f>
        <v>DZ0006</v>
      </c>
      <c r="H55" s="13" t="str">
        <f>VLOOKUP(D55,基础数据表!A:G,4,FALSE)</f>
        <v>电阻</v>
      </c>
      <c r="I55" s="13" t="str">
        <f>VLOOKUP(D55,基础数据表!A:G,5,FALSE)</f>
        <v>30Ω</v>
      </c>
      <c r="J55" s="13" t="str">
        <f>VLOOKUP(D55,基础数据表!A:G,6,FALSE)</f>
        <v>支</v>
      </c>
      <c r="K55" s="25">
        <v>650</v>
      </c>
      <c r="L55" s="13">
        <f>VLOOKUP(D55,基础数据表!A:G,7,FALSE)</f>
        <v>0.36</v>
      </c>
      <c r="M55" s="26">
        <f t="shared" si="0"/>
        <v>234</v>
      </c>
    </row>
    <row r="56" ht="14.75" spans="2:13">
      <c r="B56" s="11">
        <v>6</v>
      </c>
      <c r="C56" s="16">
        <v>26</v>
      </c>
      <c r="D56" s="15" t="s">
        <v>25</v>
      </c>
      <c r="E56" s="13" t="str">
        <f>VLOOKUP(D56,基础数据表!A:G,2,FALSE)</f>
        <v>金元电器</v>
      </c>
      <c r="F56" s="15"/>
      <c r="G56" s="13" t="str">
        <f>VLOOKUP(D56,基础数据表!A:G,3,FALSE)</f>
        <v>DZ0005</v>
      </c>
      <c r="H56" s="13" t="str">
        <f>VLOOKUP(D56,基础数据表!A:G,4,FALSE)</f>
        <v>电阻</v>
      </c>
      <c r="I56" s="13" t="str">
        <f>VLOOKUP(D56,基础数据表!A:G,5,FALSE)</f>
        <v>29Ω</v>
      </c>
      <c r="J56" s="13" t="str">
        <f>VLOOKUP(D56,基础数据表!A:G,6,FALSE)</f>
        <v>支</v>
      </c>
      <c r="K56" s="25">
        <v>500</v>
      </c>
      <c r="L56" s="13">
        <f>VLOOKUP(D56,基础数据表!A:G,7,FALSE)</f>
        <v>0.21</v>
      </c>
      <c r="M56" s="26">
        <f t="shared" si="0"/>
        <v>105</v>
      </c>
    </row>
    <row r="57" ht="14.75" spans="2:13">
      <c r="B57" s="11">
        <v>6</v>
      </c>
      <c r="C57" s="16">
        <v>28</v>
      </c>
      <c r="D57" s="15" t="s">
        <v>29</v>
      </c>
      <c r="E57" s="13" t="str">
        <f>VLOOKUP(D57,基础数据表!A:G,2,FALSE)</f>
        <v>金元电器</v>
      </c>
      <c r="F57" s="15"/>
      <c r="G57" s="13" t="str">
        <f>VLOOKUP(D57,基础数据表!A:G,3,FALSE)</f>
        <v>DZ0006</v>
      </c>
      <c r="H57" s="13" t="str">
        <f>VLOOKUP(D57,基础数据表!A:G,4,FALSE)</f>
        <v>电阻</v>
      </c>
      <c r="I57" s="13" t="str">
        <f>VLOOKUP(D57,基础数据表!A:G,5,FALSE)</f>
        <v>30Ω</v>
      </c>
      <c r="J57" s="13" t="str">
        <f>VLOOKUP(D57,基础数据表!A:G,6,FALSE)</f>
        <v>支</v>
      </c>
      <c r="K57" s="25">
        <v>1200</v>
      </c>
      <c r="L57" s="13">
        <f>VLOOKUP(D57,基础数据表!A:G,7,FALSE)</f>
        <v>0.36</v>
      </c>
      <c r="M57" s="26">
        <f t="shared" si="0"/>
        <v>432</v>
      </c>
    </row>
    <row r="58" ht="14.75" spans="2:13">
      <c r="B58" s="11">
        <v>6</v>
      </c>
      <c r="C58" s="16">
        <v>15</v>
      </c>
      <c r="D58" s="15" t="s">
        <v>65</v>
      </c>
      <c r="E58" s="13" t="str">
        <f>VLOOKUP(D58,基础数据表!A:G,2,FALSE)</f>
        <v>克罗保</v>
      </c>
      <c r="F58" s="15"/>
      <c r="G58" s="13" t="str">
        <f>VLOOKUP(D58,基础数据表!A:G,3,FALSE)</f>
        <v>JCK003</v>
      </c>
      <c r="H58" s="13" t="str">
        <f>VLOOKUP(D58,基础数据表!A:G,4,FALSE)</f>
        <v>集成块</v>
      </c>
      <c r="I58" s="13" t="str">
        <f>VLOOKUP(D58,基础数据表!A:G,5,FALSE)</f>
        <v>AEu8141</v>
      </c>
      <c r="J58" s="13" t="str">
        <f>VLOOKUP(D58,基础数据表!A:G,6,FALSE)</f>
        <v>支</v>
      </c>
      <c r="K58" s="15">
        <v>500</v>
      </c>
      <c r="L58" s="13">
        <f>VLOOKUP(D58,基础数据表!A:G,7,FALSE)</f>
        <v>124.85</v>
      </c>
      <c r="M58" s="26">
        <f t="shared" si="0"/>
        <v>62425</v>
      </c>
    </row>
    <row r="59" ht="14.75" spans="2:13">
      <c r="B59" s="11">
        <v>6</v>
      </c>
      <c r="C59" s="16">
        <v>27</v>
      </c>
      <c r="D59" s="15" t="s">
        <v>65</v>
      </c>
      <c r="E59" s="13" t="str">
        <f>VLOOKUP(D59,基础数据表!A:G,2,FALSE)</f>
        <v>克罗保</v>
      </c>
      <c r="F59" s="15"/>
      <c r="G59" s="13" t="str">
        <f>VLOOKUP(D59,基础数据表!A:G,3,FALSE)</f>
        <v>JCK003</v>
      </c>
      <c r="H59" s="13" t="str">
        <f>VLOOKUP(D59,基础数据表!A:G,4,FALSE)</f>
        <v>集成块</v>
      </c>
      <c r="I59" s="13" t="str">
        <f>VLOOKUP(D59,基础数据表!A:G,5,FALSE)</f>
        <v>AEu8141</v>
      </c>
      <c r="J59" s="13" t="str">
        <f>VLOOKUP(D59,基础数据表!A:G,6,FALSE)</f>
        <v>支</v>
      </c>
      <c r="K59" s="25">
        <v>500</v>
      </c>
      <c r="L59" s="13">
        <f>VLOOKUP(D59,基础数据表!A:G,7,FALSE)</f>
        <v>124.85</v>
      </c>
      <c r="M59" s="26">
        <f t="shared" si="0"/>
        <v>62425</v>
      </c>
    </row>
    <row r="60" spans="2:13">
      <c r="B60" s="11">
        <v>6</v>
      </c>
      <c r="C60" s="16">
        <v>18</v>
      </c>
      <c r="D60" s="15" t="s">
        <v>56</v>
      </c>
      <c r="E60" s="13" t="str">
        <f>VLOOKUP(D60,基础数据表!A:G,2,FALSE)</f>
        <v>宏图三胞</v>
      </c>
      <c r="F60" s="15"/>
      <c r="G60" s="13" t="str">
        <f>VLOOKUP(D60,基础数据表!A:G,3,FALSE)</f>
        <v>JCK001</v>
      </c>
      <c r="H60" s="13" t="str">
        <f>VLOOKUP(D60,基础数据表!A:G,4,FALSE)</f>
        <v>集成块</v>
      </c>
      <c r="I60" s="13" t="str">
        <f>VLOOKUP(D60,基础数据表!A:G,5,FALSE)</f>
        <v>AEu8139</v>
      </c>
      <c r="J60" s="13" t="str">
        <f>VLOOKUP(D60,基础数据表!A:G,6,FALSE)</f>
        <v>支</v>
      </c>
      <c r="K60" s="15">
        <v>900</v>
      </c>
      <c r="L60" s="13">
        <f>VLOOKUP(D60,基础数据表!A:G,7,FALSE)</f>
        <v>58.5</v>
      </c>
      <c r="M60" s="26">
        <f t="shared" si="0"/>
        <v>52650</v>
      </c>
    </row>
    <row r="61" spans="2:13">
      <c r="B61" s="11">
        <v>6</v>
      </c>
      <c r="C61" s="16">
        <v>25</v>
      </c>
      <c r="D61" s="15" t="s">
        <v>61</v>
      </c>
      <c r="E61" s="13" t="str">
        <f>VLOOKUP(D61,基础数据表!A:G,2,FALSE)</f>
        <v>罗利亚</v>
      </c>
      <c r="F61" s="15"/>
      <c r="G61" s="13" t="str">
        <f>VLOOKUP(D61,基础数据表!A:G,3,FALSE)</f>
        <v>JCK002</v>
      </c>
      <c r="H61" s="13" t="str">
        <f>VLOOKUP(D61,基础数据表!A:G,4,FALSE)</f>
        <v>集成块</v>
      </c>
      <c r="I61" s="13" t="str">
        <f>VLOOKUP(D61,基础数据表!A:G,5,FALSE)</f>
        <v>AEu8120</v>
      </c>
      <c r="J61" s="13" t="str">
        <f>VLOOKUP(D61,基础数据表!A:G,6,FALSE)</f>
        <v>支</v>
      </c>
      <c r="K61" s="25">
        <v>300</v>
      </c>
      <c r="L61" s="13">
        <f>VLOOKUP(D61,基础数据表!A:G,7,FALSE)</f>
        <v>75.6</v>
      </c>
      <c r="M61" s="26">
        <f t="shared" si="0"/>
        <v>22680</v>
      </c>
    </row>
    <row r="62" spans="2:13">
      <c r="B62" s="11">
        <v>6</v>
      </c>
      <c r="C62" s="14">
        <v>6</v>
      </c>
      <c r="D62" s="15" t="s">
        <v>77</v>
      </c>
      <c r="E62" s="13" t="str">
        <f>VLOOKUP(D62,基础数据表!A:G,2,FALSE)</f>
        <v>时代电子</v>
      </c>
      <c r="F62" s="15"/>
      <c r="G62" s="13" t="str">
        <f>VLOOKUP(D62,基础数据表!A:G,3,FALSE)</f>
        <v>JCK006</v>
      </c>
      <c r="H62" s="13" t="str">
        <f>VLOOKUP(D62,基础数据表!A:G,4,FALSE)</f>
        <v>集成块</v>
      </c>
      <c r="I62" s="13" t="str">
        <f>VLOOKUP(D62,基础数据表!A:G,5,FALSE)</f>
        <v>AEu9144</v>
      </c>
      <c r="J62" s="13" t="str">
        <f>VLOOKUP(D62,基础数据表!A:G,6,FALSE)</f>
        <v>支</v>
      </c>
      <c r="K62" s="25">
        <v>520</v>
      </c>
      <c r="L62" s="13">
        <f>VLOOKUP(D62,基础数据表!A:G,7,FALSE)</f>
        <v>185</v>
      </c>
      <c r="M62" s="26">
        <f t="shared" si="0"/>
        <v>96200</v>
      </c>
    </row>
    <row r="63" spans="2:13">
      <c r="B63" s="11">
        <v>6</v>
      </c>
      <c r="C63" s="16">
        <v>18</v>
      </c>
      <c r="D63" s="15" t="s">
        <v>77</v>
      </c>
      <c r="E63" s="13" t="str">
        <f>VLOOKUP(D63,基础数据表!A:G,2,FALSE)</f>
        <v>时代电子</v>
      </c>
      <c r="F63" s="15"/>
      <c r="G63" s="13" t="str">
        <f>VLOOKUP(D63,基础数据表!A:G,3,FALSE)</f>
        <v>JCK006</v>
      </c>
      <c r="H63" s="13" t="str">
        <f>VLOOKUP(D63,基础数据表!A:G,4,FALSE)</f>
        <v>集成块</v>
      </c>
      <c r="I63" s="13" t="str">
        <f>VLOOKUP(D63,基础数据表!A:G,5,FALSE)</f>
        <v>AEu9144</v>
      </c>
      <c r="J63" s="13" t="str">
        <f>VLOOKUP(D63,基础数据表!A:G,6,FALSE)</f>
        <v>支</v>
      </c>
      <c r="K63" s="25">
        <v>1000</v>
      </c>
      <c r="L63" s="13">
        <f>VLOOKUP(D63,基础数据表!A:G,7,FALSE)</f>
        <v>185</v>
      </c>
      <c r="M63" s="26">
        <f t="shared" si="0"/>
        <v>185000</v>
      </c>
    </row>
    <row r="64" spans="2:13">
      <c r="B64" s="11">
        <v>6</v>
      </c>
      <c r="C64" s="16">
        <v>25</v>
      </c>
      <c r="D64" s="15" t="s">
        <v>77</v>
      </c>
      <c r="E64" s="13" t="str">
        <f>VLOOKUP(D64,基础数据表!A:G,2,FALSE)</f>
        <v>时代电子</v>
      </c>
      <c r="F64" s="15"/>
      <c r="G64" s="13" t="str">
        <f>VLOOKUP(D64,基础数据表!A:G,3,FALSE)</f>
        <v>JCK006</v>
      </c>
      <c r="H64" s="13" t="str">
        <f>VLOOKUP(D64,基础数据表!A:G,4,FALSE)</f>
        <v>集成块</v>
      </c>
      <c r="I64" s="13" t="str">
        <f>VLOOKUP(D64,基础数据表!A:G,5,FALSE)</f>
        <v>AEu9144</v>
      </c>
      <c r="J64" s="13" t="str">
        <f>VLOOKUP(D64,基础数据表!A:G,6,FALSE)</f>
        <v>支</v>
      </c>
      <c r="K64" s="25">
        <v>500</v>
      </c>
      <c r="L64" s="13">
        <f>VLOOKUP(D64,基础数据表!A:G,7,FALSE)</f>
        <v>185</v>
      </c>
      <c r="M64" s="26">
        <f t="shared" si="0"/>
        <v>92500</v>
      </c>
    </row>
    <row r="65" spans="2:13">
      <c r="B65" s="11">
        <v>6</v>
      </c>
      <c r="C65" s="16">
        <v>25</v>
      </c>
      <c r="D65" s="15" t="s">
        <v>77</v>
      </c>
      <c r="E65" s="13" t="str">
        <f>VLOOKUP(D65,基础数据表!A:G,2,FALSE)</f>
        <v>时代电子</v>
      </c>
      <c r="F65" s="15"/>
      <c r="G65" s="13" t="str">
        <f>VLOOKUP(D65,基础数据表!A:G,3,FALSE)</f>
        <v>JCK006</v>
      </c>
      <c r="H65" s="13" t="str">
        <f>VLOOKUP(D65,基础数据表!A:G,4,FALSE)</f>
        <v>集成块</v>
      </c>
      <c r="I65" s="13" t="str">
        <f>VLOOKUP(D65,基础数据表!A:G,5,FALSE)</f>
        <v>AEu9144</v>
      </c>
      <c r="J65" s="13" t="str">
        <f>VLOOKUP(D65,基础数据表!A:G,6,FALSE)</f>
        <v>支</v>
      </c>
      <c r="K65" s="25">
        <v>900</v>
      </c>
      <c r="L65" s="13">
        <f>VLOOKUP(D65,基础数据表!A:G,7,FALSE)</f>
        <v>185</v>
      </c>
      <c r="M65" s="26">
        <f t="shared" si="0"/>
        <v>166500</v>
      </c>
    </row>
    <row r="66" spans="2:13">
      <c r="B66" s="11">
        <v>6</v>
      </c>
      <c r="C66" s="16">
        <v>30</v>
      </c>
      <c r="D66" s="15" t="s">
        <v>77</v>
      </c>
      <c r="E66" s="13" t="str">
        <f>VLOOKUP(D66,基础数据表!A:G,2,FALSE)</f>
        <v>时代电子</v>
      </c>
      <c r="F66" s="15"/>
      <c r="G66" s="13" t="str">
        <f>VLOOKUP(D66,基础数据表!A:G,3,FALSE)</f>
        <v>JCK006</v>
      </c>
      <c r="H66" s="13" t="str">
        <f>VLOOKUP(D66,基础数据表!A:G,4,FALSE)</f>
        <v>集成块</v>
      </c>
      <c r="I66" s="13" t="str">
        <f>VLOOKUP(D66,基础数据表!A:G,5,FALSE)</f>
        <v>AEu9144</v>
      </c>
      <c r="J66" s="13" t="str">
        <f>VLOOKUP(D66,基础数据表!A:G,6,FALSE)</f>
        <v>支</v>
      </c>
      <c r="K66" s="25">
        <v>1500</v>
      </c>
      <c r="L66" s="13">
        <f>VLOOKUP(D66,基础数据表!A:G,7,FALSE)</f>
        <v>185</v>
      </c>
      <c r="M66" s="26">
        <f t="shared" si="0"/>
        <v>277500</v>
      </c>
    </row>
    <row r="67" spans="2:13">
      <c r="B67" s="11">
        <v>6</v>
      </c>
      <c r="C67" s="14">
        <v>6</v>
      </c>
      <c r="D67" s="15" t="s">
        <v>81</v>
      </c>
      <c r="E67" s="13" t="str">
        <f>VLOOKUP(D67,基础数据表!A:G,2,FALSE)</f>
        <v>思创科技</v>
      </c>
      <c r="F67" s="15"/>
      <c r="G67" s="13" t="str">
        <f>VLOOKUP(D67,基础数据表!A:G,3,FALSE)</f>
        <v>JCK007</v>
      </c>
      <c r="H67" s="13" t="str">
        <f>VLOOKUP(D67,基础数据表!A:G,4,FALSE)</f>
        <v>集成块</v>
      </c>
      <c r="I67" s="13" t="str">
        <f>VLOOKUP(D67,基础数据表!A:G,5,FALSE)</f>
        <v>AEu8145</v>
      </c>
      <c r="J67" s="13" t="str">
        <f>VLOOKUP(D67,基础数据表!A:G,6,FALSE)</f>
        <v>支</v>
      </c>
      <c r="K67" s="25">
        <v>520</v>
      </c>
      <c r="L67" s="13">
        <f>VLOOKUP(D67,基础数据表!A:G,7,FALSE)</f>
        <v>412.5</v>
      </c>
      <c r="M67" s="26">
        <f t="shared" si="0"/>
        <v>214500</v>
      </c>
    </row>
    <row r="68" spans="2:13">
      <c r="B68" s="11">
        <v>6</v>
      </c>
      <c r="C68" s="16">
        <v>18</v>
      </c>
      <c r="D68" s="15" t="s">
        <v>81</v>
      </c>
      <c r="E68" s="13" t="str">
        <f>VLOOKUP(D68,基础数据表!A:G,2,FALSE)</f>
        <v>思创科技</v>
      </c>
      <c r="F68" s="15"/>
      <c r="G68" s="13" t="str">
        <f>VLOOKUP(D68,基础数据表!A:G,3,FALSE)</f>
        <v>JCK007</v>
      </c>
      <c r="H68" s="13" t="str">
        <f>VLOOKUP(D68,基础数据表!A:G,4,FALSE)</f>
        <v>集成块</v>
      </c>
      <c r="I68" s="13" t="str">
        <f>VLOOKUP(D68,基础数据表!A:G,5,FALSE)</f>
        <v>AEu8145</v>
      </c>
      <c r="J68" s="13" t="str">
        <f>VLOOKUP(D68,基础数据表!A:G,6,FALSE)</f>
        <v>支</v>
      </c>
      <c r="K68" s="25">
        <v>1000</v>
      </c>
      <c r="L68" s="13">
        <f>VLOOKUP(D68,基础数据表!A:G,7,FALSE)</f>
        <v>412.5</v>
      </c>
      <c r="M68" s="26">
        <f t="shared" si="0"/>
        <v>412500</v>
      </c>
    </row>
    <row r="69" spans="2:13">
      <c r="B69" s="11">
        <v>6</v>
      </c>
      <c r="C69" s="16">
        <v>18</v>
      </c>
      <c r="D69" s="15" t="s">
        <v>81</v>
      </c>
      <c r="E69" s="13" t="str">
        <f>VLOOKUP(D69,基础数据表!A:G,2,FALSE)</f>
        <v>思创科技</v>
      </c>
      <c r="F69" s="15"/>
      <c r="G69" s="13" t="str">
        <f>VLOOKUP(D69,基础数据表!A:G,3,FALSE)</f>
        <v>JCK007</v>
      </c>
      <c r="H69" s="13" t="str">
        <f>VLOOKUP(D69,基础数据表!A:G,4,FALSE)</f>
        <v>集成块</v>
      </c>
      <c r="I69" s="13" t="str">
        <f>VLOOKUP(D69,基础数据表!A:G,5,FALSE)</f>
        <v>AEu8145</v>
      </c>
      <c r="J69" s="13" t="str">
        <f>VLOOKUP(D69,基础数据表!A:G,6,FALSE)</f>
        <v>支</v>
      </c>
      <c r="K69" s="25">
        <v>500</v>
      </c>
      <c r="L69" s="13">
        <f>VLOOKUP(D69,基础数据表!A:G,7,FALSE)</f>
        <v>412.5</v>
      </c>
      <c r="M69" s="26">
        <f t="shared" si="0"/>
        <v>206250</v>
      </c>
    </row>
    <row r="70" spans="2:13">
      <c r="B70" s="11">
        <v>6</v>
      </c>
      <c r="C70" s="16">
        <v>25</v>
      </c>
      <c r="D70" s="15" t="s">
        <v>81</v>
      </c>
      <c r="E70" s="13" t="str">
        <f>VLOOKUP(D70,基础数据表!A:G,2,FALSE)</f>
        <v>思创科技</v>
      </c>
      <c r="F70" s="15"/>
      <c r="G70" s="13" t="str">
        <f>VLOOKUP(D70,基础数据表!A:G,3,FALSE)</f>
        <v>JCK007</v>
      </c>
      <c r="H70" s="13" t="str">
        <f>VLOOKUP(D70,基础数据表!A:G,4,FALSE)</f>
        <v>集成块</v>
      </c>
      <c r="I70" s="13" t="str">
        <f>VLOOKUP(D70,基础数据表!A:G,5,FALSE)</f>
        <v>AEu8145</v>
      </c>
      <c r="J70" s="13" t="str">
        <f>VLOOKUP(D70,基础数据表!A:G,6,FALSE)</f>
        <v>支</v>
      </c>
      <c r="K70" s="25">
        <v>800</v>
      </c>
      <c r="L70" s="13">
        <f>VLOOKUP(D70,基础数据表!A:G,7,FALSE)</f>
        <v>412.5</v>
      </c>
      <c r="M70" s="26">
        <f t="shared" ref="M70:M85" si="1">K70*L70</f>
        <v>330000</v>
      </c>
    </row>
    <row r="71" spans="2:13">
      <c r="B71" s="11">
        <v>6</v>
      </c>
      <c r="C71" s="14">
        <v>1</v>
      </c>
      <c r="D71" s="25" t="s">
        <v>21</v>
      </c>
      <c r="E71" s="13" t="str">
        <f>VLOOKUP(D71,基础数据表!A:G,2,FALSE)</f>
        <v>元丰今日</v>
      </c>
      <c r="F71" s="15"/>
      <c r="G71" s="13" t="str">
        <f>VLOOKUP(D71,基础数据表!A:G,3,FALSE)</f>
        <v>DZ0004</v>
      </c>
      <c r="H71" s="13" t="str">
        <f>VLOOKUP(D71,基础数据表!A:G,4,FALSE)</f>
        <v>电阻</v>
      </c>
      <c r="I71" s="13" t="str">
        <f>VLOOKUP(D71,基础数据表!A:G,5,FALSE)</f>
        <v>320Ω</v>
      </c>
      <c r="J71" s="13" t="str">
        <f>VLOOKUP(D71,基础数据表!A:G,6,FALSE)</f>
        <v>支</v>
      </c>
      <c r="K71" s="25">
        <v>630</v>
      </c>
      <c r="L71" s="13">
        <f>VLOOKUP(D71,基础数据表!A:G,7,FALSE)</f>
        <v>0.89</v>
      </c>
      <c r="M71" s="26">
        <f t="shared" si="1"/>
        <v>560.7</v>
      </c>
    </row>
    <row r="72" spans="2:13">
      <c r="B72" s="11">
        <v>6</v>
      </c>
      <c r="C72" s="14">
        <v>5</v>
      </c>
      <c r="D72" s="25" t="s">
        <v>21</v>
      </c>
      <c r="E72" s="13" t="str">
        <f>VLOOKUP(D72,基础数据表!A:G,2,FALSE)</f>
        <v>元丰今日</v>
      </c>
      <c r="F72" s="15"/>
      <c r="G72" s="13" t="str">
        <f>VLOOKUP(D72,基础数据表!A:G,3,FALSE)</f>
        <v>DZ0004</v>
      </c>
      <c r="H72" s="13" t="str">
        <f>VLOOKUP(D72,基础数据表!A:G,4,FALSE)</f>
        <v>电阻</v>
      </c>
      <c r="I72" s="13" t="str">
        <f>VLOOKUP(D72,基础数据表!A:G,5,FALSE)</f>
        <v>320Ω</v>
      </c>
      <c r="J72" s="13" t="str">
        <f>VLOOKUP(D72,基础数据表!A:G,6,FALSE)</f>
        <v>支</v>
      </c>
      <c r="K72" s="25">
        <v>650</v>
      </c>
      <c r="L72" s="13">
        <f>VLOOKUP(D72,基础数据表!A:G,7,FALSE)</f>
        <v>0.89</v>
      </c>
      <c r="M72" s="26">
        <f t="shared" si="1"/>
        <v>578.5</v>
      </c>
    </row>
    <row r="73" spans="2:13">
      <c r="B73" s="11">
        <v>6</v>
      </c>
      <c r="C73" s="16">
        <v>10</v>
      </c>
      <c r="D73" s="25" t="s">
        <v>21</v>
      </c>
      <c r="E73" s="13" t="str">
        <f>VLOOKUP(D73,基础数据表!A:G,2,FALSE)</f>
        <v>元丰今日</v>
      </c>
      <c r="F73" s="15"/>
      <c r="G73" s="13" t="str">
        <f>VLOOKUP(D73,基础数据表!A:G,3,FALSE)</f>
        <v>DZ0004</v>
      </c>
      <c r="H73" s="13" t="str">
        <f>VLOOKUP(D73,基础数据表!A:G,4,FALSE)</f>
        <v>电阻</v>
      </c>
      <c r="I73" s="13" t="str">
        <f>VLOOKUP(D73,基础数据表!A:G,5,FALSE)</f>
        <v>320Ω</v>
      </c>
      <c r="J73" s="13" t="str">
        <f>VLOOKUP(D73,基础数据表!A:G,6,FALSE)</f>
        <v>支</v>
      </c>
      <c r="K73" s="15">
        <v>7800</v>
      </c>
      <c r="L73" s="13">
        <f>VLOOKUP(D73,基础数据表!A:G,7,FALSE)</f>
        <v>0.89</v>
      </c>
      <c r="M73" s="26">
        <f t="shared" si="1"/>
        <v>6942</v>
      </c>
    </row>
    <row r="74" spans="2:13">
      <c r="B74" s="11">
        <v>6</v>
      </c>
      <c r="C74" s="16">
        <v>12</v>
      </c>
      <c r="D74" s="15" t="s">
        <v>8</v>
      </c>
      <c r="E74" s="13" t="str">
        <f>VLOOKUP(D74,基础数据表!A:G,2,FALSE)</f>
        <v>新为电子</v>
      </c>
      <c r="F74" s="15"/>
      <c r="G74" s="13" t="str">
        <f>VLOOKUP(D74,基础数据表!A:G,3,FALSE)</f>
        <v>DZ0001</v>
      </c>
      <c r="H74" s="13" t="str">
        <f>VLOOKUP(D74,基础数据表!A:G,4,FALSE)</f>
        <v>电阻</v>
      </c>
      <c r="I74" s="13" t="str">
        <f>VLOOKUP(D74,基础数据表!A:G,5,FALSE)</f>
        <v>25Ω</v>
      </c>
      <c r="J74" s="13" t="str">
        <f>VLOOKUP(D74,基础数据表!A:G,6,FALSE)</f>
        <v>支</v>
      </c>
      <c r="K74" s="15">
        <v>1000</v>
      </c>
      <c r="L74" s="13">
        <f>VLOOKUP(D74,基础数据表!A:G,7,FALSE)</f>
        <v>0.25</v>
      </c>
      <c r="M74" s="26">
        <f t="shared" si="1"/>
        <v>250</v>
      </c>
    </row>
    <row r="75" ht="14.75" spans="2:13">
      <c r="B75" s="11">
        <v>6</v>
      </c>
      <c r="C75" s="16">
        <v>18</v>
      </c>
      <c r="D75" s="15" t="s">
        <v>8</v>
      </c>
      <c r="E75" s="13" t="str">
        <f>VLOOKUP(D75,基础数据表!A:G,2,FALSE)</f>
        <v>新为电子</v>
      </c>
      <c r="F75" s="15"/>
      <c r="G75" s="13" t="str">
        <f>VLOOKUP(D75,基础数据表!A:G,3,FALSE)</f>
        <v>DZ0001</v>
      </c>
      <c r="H75" s="13" t="str">
        <f>VLOOKUP(D75,基础数据表!A:G,4,FALSE)</f>
        <v>电阻</v>
      </c>
      <c r="I75" s="13" t="str">
        <f>VLOOKUP(D75,基础数据表!A:G,5,FALSE)</f>
        <v>25Ω</v>
      </c>
      <c r="J75" s="13" t="str">
        <f>VLOOKUP(D75,基础数据表!A:G,6,FALSE)</f>
        <v>支</v>
      </c>
      <c r="K75" s="25">
        <v>1200</v>
      </c>
      <c r="L75" s="13">
        <f>VLOOKUP(D75,基础数据表!A:G,7,FALSE)</f>
        <v>0.25</v>
      </c>
      <c r="M75" s="26">
        <f t="shared" si="1"/>
        <v>300</v>
      </c>
    </row>
    <row r="76" ht="14.75" spans="2:13">
      <c r="B76" s="11">
        <v>6</v>
      </c>
      <c r="C76" s="16">
        <v>18</v>
      </c>
      <c r="D76" s="15" t="s">
        <v>14</v>
      </c>
      <c r="E76" s="13" t="str">
        <f>VLOOKUP(D76,基础数据表!A:G,2,FALSE)</f>
        <v>新为电子</v>
      </c>
      <c r="F76" s="15"/>
      <c r="G76" s="13" t="str">
        <f>VLOOKUP(D76,基础数据表!A:G,3,FALSE)</f>
        <v>DZ0002</v>
      </c>
      <c r="H76" s="13" t="str">
        <f>VLOOKUP(D76,基础数据表!A:G,4,FALSE)</f>
        <v>电阻</v>
      </c>
      <c r="I76" s="13" t="str">
        <f>VLOOKUP(D76,基础数据表!A:G,5,FALSE)</f>
        <v>32Ω</v>
      </c>
      <c r="J76" s="13" t="str">
        <f>VLOOKUP(D76,基础数据表!A:G,6,FALSE)</f>
        <v>支</v>
      </c>
      <c r="K76" s="25">
        <v>450</v>
      </c>
      <c r="L76" s="13">
        <f>VLOOKUP(D76,基础数据表!A:G,7,FALSE)</f>
        <v>0.33</v>
      </c>
      <c r="M76" s="26">
        <f t="shared" si="1"/>
        <v>148.5</v>
      </c>
    </row>
    <row r="77" ht="14.75" spans="2:13">
      <c r="B77" s="11">
        <v>6</v>
      </c>
      <c r="C77" s="14">
        <v>8</v>
      </c>
      <c r="D77" s="15" t="s">
        <v>17</v>
      </c>
      <c r="E77" s="13" t="str">
        <f>VLOOKUP(D77,基础数据表!A:G,2,FALSE)</f>
        <v>三河集团</v>
      </c>
      <c r="F77" s="15"/>
      <c r="G77" s="13" t="str">
        <f>VLOOKUP(D77,基础数据表!A:G,3,FALSE)</f>
        <v>DZ0003</v>
      </c>
      <c r="H77" s="13" t="str">
        <f>VLOOKUP(D77,基础数据表!A:G,4,FALSE)</f>
        <v>电阻</v>
      </c>
      <c r="I77" s="13" t="str">
        <f>VLOOKUP(D77,基础数据表!A:G,5,FALSE)</f>
        <v>100Ω</v>
      </c>
      <c r="J77" s="13" t="str">
        <f>VLOOKUP(D77,基础数据表!A:G,6,FALSE)</f>
        <v>支</v>
      </c>
      <c r="K77" s="15">
        <v>3500</v>
      </c>
      <c r="L77" s="13">
        <f>VLOOKUP(D77,基础数据表!A:G,7,FALSE)</f>
        <v>0.58</v>
      </c>
      <c r="M77" s="26">
        <f t="shared" si="1"/>
        <v>2030</v>
      </c>
    </row>
    <row r="78" ht="14.75" spans="2:13">
      <c r="B78" s="11">
        <v>6</v>
      </c>
      <c r="C78" s="16">
        <v>13</v>
      </c>
      <c r="D78" s="15" t="s">
        <v>17</v>
      </c>
      <c r="E78" s="13" t="str">
        <f>VLOOKUP(D78,基础数据表!A:G,2,FALSE)</f>
        <v>三河集团</v>
      </c>
      <c r="F78" s="15"/>
      <c r="G78" s="13" t="str">
        <f>VLOOKUP(D78,基础数据表!A:G,3,FALSE)</f>
        <v>DZ0003</v>
      </c>
      <c r="H78" s="13" t="str">
        <f>VLOOKUP(D78,基础数据表!A:G,4,FALSE)</f>
        <v>电阻</v>
      </c>
      <c r="I78" s="13" t="str">
        <f>VLOOKUP(D78,基础数据表!A:G,5,FALSE)</f>
        <v>100Ω</v>
      </c>
      <c r="J78" s="13" t="str">
        <f>VLOOKUP(D78,基础数据表!A:G,6,FALSE)</f>
        <v>支</v>
      </c>
      <c r="K78" s="15">
        <v>1200</v>
      </c>
      <c r="L78" s="13">
        <f>VLOOKUP(D78,基础数据表!A:G,7,FALSE)</f>
        <v>0.58</v>
      </c>
      <c r="M78" s="26">
        <f t="shared" si="1"/>
        <v>696</v>
      </c>
    </row>
    <row r="79" ht="14.75" spans="2:13">
      <c r="B79" s="11">
        <v>6</v>
      </c>
      <c r="C79" s="16">
        <v>18</v>
      </c>
      <c r="D79" s="15" t="s">
        <v>17</v>
      </c>
      <c r="E79" s="13" t="str">
        <f>VLOOKUP(D79,基础数据表!A:G,2,FALSE)</f>
        <v>三河集团</v>
      </c>
      <c r="F79" s="15"/>
      <c r="G79" s="13" t="str">
        <f>VLOOKUP(D79,基础数据表!A:G,3,FALSE)</f>
        <v>DZ0003</v>
      </c>
      <c r="H79" s="13" t="str">
        <f>VLOOKUP(D79,基础数据表!A:G,4,FALSE)</f>
        <v>电阻</v>
      </c>
      <c r="I79" s="13" t="str">
        <f>VLOOKUP(D79,基础数据表!A:G,5,FALSE)</f>
        <v>100Ω</v>
      </c>
      <c r="J79" s="13" t="str">
        <f>VLOOKUP(D79,基础数据表!A:G,6,FALSE)</f>
        <v>支</v>
      </c>
      <c r="K79" s="25">
        <v>620</v>
      </c>
      <c r="L79" s="13">
        <f>VLOOKUP(D79,基础数据表!A:G,7,FALSE)</f>
        <v>0.58</v>
      </c>
      <c r="M79" s="26">
        <f t="shared" si="1"/>
        <v>359.6</v>
      </c>
    </row>
    <row r="80" ht="14.75" spans="2:13">
      <c r="B80" s="11">
        <v>6</v>
      </c>
      <c r="C80" s="16">
        <v>25</v>
      </c>
      <c r="D80" s="15" t="s">
        <v>17</v>
      </c>
      <c r="E80" s="13" t="str">
        <f>VLOOKUP(D80,基础数据表!A:G,2,FALSE)</f>
        <v>三河集团</v>
      </c>
      <c r="F80" s="15"/>
      <c r="G80" s="13" t="str">
        <f>VLOOKUP(D80,基础数据表!A:G,3,FALSE)</f>
        <v>DZ0003</v>
      </c>
      <c r="H80" s="13" t="str">
        <f>VLOOKUP(D80,基础数据表!A:G,4,FALSE)</f>
        <v>电阻</v>
      </c>
      <c r="I80" s="13" t="str">
        <f>VLOOKUP(D80,基础数据表!A:G,5,FALSE)</f>
        <v>100Ω</v>
      </c>
      <c r="J80" s="13" t="str">
        <f>VLOOKUP(D80,基础数据表!A:G,6,FALSE)</f>
        <v>支</v>
      </c>
      <c r="K80" s="25">
        <v>6020</v>
      </c>
      <c r="L80" s="13">
        <f>VLOOKUP(D80,基础数据表!A:G,7,FALSE)</f>
        <v>0.58</v>
      </c>
      <c r="M80" s="26">
        <f t="shared" si="1"/>
        <v>3491.6</v>
      </c>
    </row>
    <row r="81" spans="2:13">
      <c r="B81" s="11">
        <v>6</v>
      </c>
      <c r="C81" s="14">
        <v>7</v>
      </c>
      <c r="D81" s="15" t="s">
        <v>14</v>
      </c>
      <c r="E81" s="13" t="str">
        <f>VLOOKUP(D81,基础数据表!A:G,2,FALSE)</f>
        <v>新为电子</v>
      </c>
      <c r="F81" s="15"/>
      <c r="G81" s="13" t="str">
        <f>VLOOKUP(D81,基础数据表!A:G,3,FALSE)</f>
        <v>DZ0002</v>
      </c>
      <c r="H81" s="13" t="str">
        <f>VLOOKUP(D81,基础数据表!A:G,4,FALSE)</f>
        <v>电阻</v>
      </c>
      <c r="I81" s="13" t="str">
        <f>VLOOKUP(D81,基础数据表!A:G,5,FALSE)</f>
        <v>32Ω</v>
      </c>
      <c r="J81" s="13" t="str">
        <f>VLOOKUP(D81,基础数据表!A:G,6,FALSE)</f>
        <v>支</v>
      </c>
      <c r="K81" s="25">
        <v>500</v>
      </c>
      <c r="L81" s="13">
        <f>VLOOKUP(D81,基础数据表!A:G,7,FALSE)</f>
        <v>0.33</v>
      </c>
      <c r="M81" s="26">
        <f t="shared" si="1"/>
        <v>165</v>
      </c>
    </row>
    <row r="82" spans="2:13">
      <c r="B82" s="11">
        <v>6</v>
      </c>
      <c r="C82" s="16">
        <v>18</v>
      </c>
      <c r="D82" s="15" t="s">
        <v>69</v>
      </c>
      <c r="E82" s="13" t="str">
        <f>VLOOKUP(D82,基础数据表!A:G,2,FALSE)</f>
        <v>志邦</v>
      </c>
      <c r="F82" s="15"/>
      <c r="G82" s="13" t="str">
        <f>VLOOKUP(D82,基础数据表!A:G,3,FALSE)</f>
        <v>JCK004</v>
      </c>
      <c r="H82" s="13" t="str">
        <f>VLOOKUP(D82,基础数据表!A:G,4,FALSE)</f>
        <v>集成块</v>
      </c>
      <c r="I82" s="13" t="str">
        <f>VLOOKUP(D82,基础数据表!A:G,5,FALSE)</f>
        <v>AEu8152</v>
      </c>
      <c r="J82" s="13" t="str">
        <f>VLOOKUP(D82,基础数据表!A:G,6,FALSE)</f>
        <v>支</v>
      </c>
      <c r="K82" s="15">
        <v>1000</v>
      </c>
      <c r="L82" s="13">
        <f>VLOOKUP(D82,基础数据表!A:G,7,FALSE)</f>
        <v>320</v>
      </c>
      <c r="M82" s="26">
        <f t="shared" si="1"/>
        <v>320000</v>
      </c>
    </row>
    <row r="83" spans="2:13">
      <c r="B83" s="11">
        <v>6</v>
      </c>
      <c r="C83" s="16">
        <v>25</v>
      </c>
      <c r="D83" s="15" t="s">
        <v>69</v>
      </c>
      <c r="E83" s="13" t="str">
        <f>VLOOKUP(D83,基础数据表!A:G,2,FALSE)</f>
        <v>志邦</v>
      </c>
      <c r="F83" s="15"/>
      <c r="G83" s="13" t="str">
        <f>VLOOKUP(D83,基础数据表!A:G,3,FALSE)</f>
        <v>JCK004</v>
      </c>
      <c r="H83" s="13" t="str">
        <f>VLOOKUP(D83,基础数据表!A:G,4,FALSE)</f>
        <v>集成块</v>
      </c>
      <c r="I83" s="13" t="str">
        <f>VLOOKUP(D83,基础数据表!A:G,5,FALSE)</f>
        <v>AEu8152</v>
      </c>
      <c r="J83" s="13" t="str">
        <f>VLOOKUP(D83,基础数据表!A:G,6,FALSE)</f>
        <v>支</v>
      </c>
      <c r="K83" s="25">
        <v>200</v>
      </c>
      <c r="L83" s="13">
        <f>VLOOKUP(D83,基础数据表!A:G,7,FALSE)</f>
        <v>320</v>
      </c>
      <c r="M83" s="26">
        <f t="shared" si="1"/>
        <v>64000</v>
      </c>
    </row>
    <row r="84" spans="2:13">
      <c r="B84" s="11">
        <v>6</v>
      </c>
      <c r="C84" s="16">
        <v>25</v>
      </c>
      <c r="D84" s="15" t="s">
        <v>69</v>
      </c>
      <c r="E84" s="13" t="str">
        <f>VLOOKUP(D84,基础数据表!A:G,2,FALSE)</f>
        <v>志邦</v>
      </c>
      <c r="F84" s="15"/>
      <c r="G84" s="13" t="str">
        <f>VLOOKUP(D84,基础数据表!A:G,3,FALSE)</f>
        <v>JCK004</v>
      </c>
      <c r="H84" s="13" t="str">
        <f>VLOOKUP(D84,基础数据表!A:G,4,FALSE)</f>
        <v>集成块</v>
      </c>
      <c r="I84" s="13" t="str">
        <f>VLOOKUP(D84,基础数据表!A:G,5,FALSE)</f>
        <v>AEu8152</v>
      </c>
      <c r="J84" s="13" t="str">
        <f>VLOOKUP(D84,基础数据表!A:G,6,FALSE)</f>
        <v>支</v>
      </c>
      <c r="K84" s="25">
        <v>5600</v>
      </c>
      <c r="L84" s="13">
        <f>VLOOKUP(D84,基础数据表!A:G,7,FALSE)</f>
        <v>320</v>
      </c>
      <c r="M84" s="26">
        <f t="shared" si="1"/>
        <v>1792000</v>
      </c>
    </row>
    <row r="85" spans="2:13">
      <c r="B85" s="11">
        <v>6</v>
      </c>
      <c r="C85" s="16">
        <v>27</v>
      </c>
      <c r="D85" s="15" t="s">
        <v>69</v>
      </c>
      <c r="E85" s="13" t="str">
        <f>VLOOKUP(D85,基础数据表!A:G,2,FALSE)</f>
        <v>志邦</v>
      </c>
      <c r="F85" s="15"/>
      <c r="G85" s="13" t="str">
        <f>VLOOKUP(D85,基础数据表!A:G,3,FALSE)</f>
        <v>JCK004</v>
      </c>
      <c r="H85" s="13" t="str">
        <f>VLOOKUP(D85,基础数据表!A:G,4,FALSE)</f>
        <v>集成块</v>
      </c>
      <c r="I85" s="13" t="str">
        <f>VLOOKUP(D85,基础数据表!A:G,5,FALSE)</f>
        <v>AEu8152</v>
      </c>
      <c r="J85" s="13" t="str">
        <f>VLOOKUP(D85,基础数据表!A:G,6,FALSE)</f>
        <v>支</v>
      </c>
      <c r="K85" s="25">
        <v>100</v>
      </c>
      <c r="L85" s="13">
        <f>VLOOKUP(D85,基础数据表!A:G,7,FALSE)</f>
        <v>320</v>
      </c>
      <c r="M85" s="26">
        <f t="shared" si="1"/>
        <v>32000</v>
      </c>
    </row>
    <row r="86" ht="14.75" spans="2:13">
      <c r="B86" s="27"/>
      <c r="C86" s="28"/>
      <c r="D86" s="29"/>
      <c r="E86" s="29"/>
      <c r="F86" s="29"/>
      <c r="G86" s="30"/>
      <c r="H86" s="29"/>
      <c r="I86" s="29"/>
      <c r="J86" s="30"/>
      <c r="K86" s="29"/>
      <c r="L86" s="29"/>
      <c r="M86" s="31"/>
    </row>
    <row r="87" spans="7:10">
      <c r="G87" s="2"/>
      <c r="J87" s="2"/>
    </row>
    <row r="88" spans="7:10">
      <c r="G88" s="2"/>
      <c r="J88" s="2"/>
    </row>
    <row r="89" spans="7:10">
      <c r="G89" s="2"/>
      <c r="J89" s="2"/>
    </row>
    <row r="90" spans="7:7">
      <c r="G90" s="2"/>
    </row>
    <row r="91" spans="7:7">
      <c r="G91" s="2"/>
    </row>
    <row r="92" spans="7:7">
      <c r="G92" s="2"/>
    </row>
    <row r="93" spans="7:7">
      <c r="G93" s="2"/>
    </row>
  </sheetData>
  <sortState ref="B5:M84">
    <sortCondition ref="E5:E84"/>
    <sortCondition ref="H5:H84"/>
  </sortState>
  <mergeCells count="9">
    <mergeCell ref="B2:M2"/>
    <mergeCell ref="B3:D3"/>
    <mergeCell ref="E3:H3"/>
    <mergeCell ref="I3:K3"/>
    <mergeCell ref="L3:M3"/>
    <mergeCell ref="B4:D4"/>
    <mergeCell ref="E4:F4"/>
    <mergeCell ref="G4:H4"/>
    <mergeCell ref="K4:L4"/>
  </mergeCells>
  <dataValidations count="2">
    <dataValidation type="list" allowBlank="1" showInputMessage="1" showErrorMessage="1" sqref="D6:D85">
      <formula1>供应商编号</formula1>
    </dataValidation>
    <dataValidation type="list" allowBlank="1" showInputMessage="1" showErrorMessage="1" sqref="G87:G93">
      <formula1>材料编码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雨林木风封装组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基础数据表</vt:lpstr>
      <vt:lpstr>材料入库明细表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</dc:creator>
  <cp:lastModifiedBy>123</cp:lastModifiedBy>
  <dcterms:created xsi:type="dcterms:W3CDTF">2012-06-07T09:04:00Z</dcterms:created>
  <dcterms:modified xsi:type="dcterms:W3CDTF">2020-11-15T04:36:33Z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