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80" tabRatio="901" activeTab="1"/>
  </bookViews>
  <sheets>
    <sheet name="银行短期借款明细表" sheetId="1" r:id="rId1"/>
    <sheet name="短期借款分类统计表" sheetId="10" r:id="rId2"/>
  </sheets>
  <externalReferences>
    <externalReference r:id="rId3"/>
  </externalReferences>
  <definedNames>
    <definedName name="data">#REF!</definedName>
    <definedName name="编号">OFFSET(#REF!,1,,COUNTA(#REF!)-1)</definedName>
  </definedNames>
  <calcPr calcId="144525"/>
</workbook>
</file>

<file path=xl/sharedStrings.xml><?xml version="1.0" encoding="utf-8"?>
<sst xmlns="http://schemas.openxmlformats.org/spreadsheetml/2006/main" count="74" uniqueCount="41">
  <si>
    <t>银行短期借款明细表</t>
  </si>
  <si>
    <t>序号</t>
  </si>
  <si>
    <t>借款银行</t>
  </si>
  <si>
    <t>借款种类</t>
  </si>
  <si>
    <t>借入日期</t>
  </si>
  <si>
    <t>借款额度</t>
  </si>
  <si>
    <t>借款期限（天）</t>
  </si>
  <si>
    <t>还款日期</t>
  </si>
  <si>
    <t>借款年利率</t>
  </si>
  <si>
    <t>抵押资产及编号</t>
  </si>
  <si>
    <t>应付利息</t>
  </si>
  <si>
    <t>备注</t>
  </si>
  <si>
    <t>工商银行</t>
  </si>
  <si>
    <t>流动资金借款</t>
  </si>
  <si>
    <t>KBL-1S02411</t>
  </si>
  <si>
    <t>中国银行</t>
  </si>
  <si>
    <t>KBL-1S02414</t>
  </si>
  <si>
    <t>农业银行</t>
  </si>
  <si>
    <t>KBL-1S02418</t>
  </si>
  <si>
    <t>项目借款</t>
  </si>
  <si>
    <t>KBL-1S02419</t>
  </si>
  <si>
    <t>KBL-1S02410</t>
  </si>
  <si>
    <t>KBL-1S02415</t>
  </si>
  <si>
    <t>招商银行</t>
  </si>
  <si>
    <t>KBL-1S02425</t>
  </si>
  <si>
    <t>KBL-1S02412</t>
  </si>
  <si>
    <t>卖方信贷</t>
  </si>
  <si>
    <t>KBL-1S02423</t>
  </si>
  <si>
    <t>KBL-1S02424</t>
  </si>
  <si>
    <t>KBL-1S02417</t>
  </si>
  <si>
    <t>KBL-1S02413</t>
  </si>
  <si>
    <t>生产周转借款</t>
  </si>
  <si>
    <t>KBL-1S02422</t>
  </si>
  <si>
    <t>KBL-1S02416</t>
  </si>
  <si>
    <t>建设银行</t>
  </si>
  <si>
    <t>KBL-1S02420</t>
  </si>
  <si>
    <t>KBL-1S02421</t>
  </si>
  <si>
    <t>短期借款分类统计表</t>
  </si>
  <si>
    <t>统计日期：</t>
  </si>
  <si>
    <t>借款金额</t>
  </si>
  <si>
    <t>合  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</si>
</sst>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23" borderId="9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0" fillId="4" borderId="0" xfId="0" applyFill="1">
      <alignment vertical="center"/>
    </xf>
    <xf numFmtId="10" fontId="6" fillId="4" borderId="1" xfId="11" applyNumberFormat="1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0" tint="-0.1499679555650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30446;&#24405;\&#20250;&#35745;\&#20889;&#20316;&#27491;&#25991;\&#23454;&#20363;&#25991;&#20214;\&#31532;7&#31456;\&#26368;&#32456;&#25991;&#20214;\&#30701;&#26399;&#20511;&#27454;&#20998;&#31867;&#32479;&#3574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银行短期借款明细表"/>
      <sheetName val="短期借款分类汇总表"/>
      <sheetName val="短期借款利息分类汇总表"/>
    </sheetNames>
    <sheetDataSet>
      <sheetData sheetId="0">
        <row r="4">
          <cell r="C4" t="str">
            <v>工商银行</v>
          </cell>
          <cell r="D4" t="str">
            <v>流动资金借款</v>
          </cell>
        </row>
        <row r="4">
          <cell r="F4">
            <v>65000</v>
          </cell>
        </row>
        <row r="5">
          <cell r="C5" t="str">
            <v>中国银行</v>
          </cell>
          <cell r="D5" t="str">
            <v>流动资金借款</v>
          </cell>
        </row>
        <row r="5">
          <cell r="F5">
            <v>80000</v>
          </cell>
        </row>
        <row r="6">
          <cell r="C6" t="str">
            <v>中国银行</v>
          </cell>
          <cell r="D6" t="str">
            <v>流动资金借款</v>
          </cell>
        </row>
        <row r="6">
          <cell r="F6">
            <v>20000</v>
          </cell>
        </row>
        <row r="7">
          <cell r="C7" t="str">
            <v>中国银行</v>
          </cell>
          <cell r="D7" t="str">
            <v>生产周转借款</v>
          </cell>
        </row>
        <row r="7">
          <cell r="F7">
            <v>48000</v>
          </cell>
        </row>
        <row r="8">
          <cell r="C8" t="str">
            <v>农业银行</v>
          </cell>
          <cell r="D8" t="str">
            <v>生产周转借款</v>
          </cell>
        </row>
        <row r="8">
          <cell r="F8">
            <v>30000</v>
          </cell>
        </row>
        <row r="9">
          <cell r="C9" t="str">
            <v>农业银行</v>
          </cell>
          <cell r="D9" t="str">
            <v>流动资金借款</v>
          </cell>
        </row>
        <row r="9">
          <cell r="F9">
            <v>50000</v>
          </cell>
        </row>
        <row r="10">
          <cell r="C10" t="str">
            <v>中国银行</v>
          </cell>
          <cell r="D10" t="str">
            <v>项目借款</v>
          </cell>
        </row>
        <row r="10">
          <cell r="F10">
            <v>120000</v>
          </cell>
        </row>
        <row r="11">
          <cell r="C11" t="str">
            <v>工商银行</v>
          </cell>
          <cell r="D11" t="str">
            <v>项目借款</v>
          </cell>
        </row>
        <row r="11">
          <cell r="F11">
            <v>250000</v>
          </cell>
        </row>
        <row r="12">
          <cell r="C12" t="str">
            <v>农业银行</v>
          </cell>
          <cell r="D12" t="str">
            <v>项目借款</v>
          </cell>
        </row>
        <row r="12">
          <cell r="F12">
            <v>200000</v>
          </cell>
        </row>
        <row r="13">
          <cell r="C13" t="str">
            <v>农业银行</v>
          </cell>
          <cell r="D13" t="str">
            <v>流动资金借款</v>
          </cell>
        </row>
        <row r="13">
          <cell r="F13">
            <v>30000</v>
          </cell>
        </row>
        <row r="14">
          <cell r="C14" t="str">
            <v>招商银行</v>
          </cell>
          <cell r="D14" t="str">
            <v>流动资金借款</v>
          </cell>
        </row>
        <row r="14">
          <cell r="F14">
            <v>38000</v>
          </cell>
        </row>
        <row r="15">
          <cell r="C15" t="str">
            <v>农业银行</v>
          </cell>
          <cell r="D15" t="str">
            <v>卖方信贷</v>
          </cell>
        </row>
        <row r="15">
          <cell r="F15">
            <v>120000</v>
          </cell>
        </row>
        <row r="16">
          <cell r="C16" t="str">
            <v>招商银行</v>
          </cell>
          <cell r="D16" t="str">
            <v>卖方信贷</v>
          </cell>
        </row>
        <row r="16">
          <cell r="F16">
            <v>180000</v>
          </cell>
        </row>
        <row r="17">
          <cell r="C17" t="str">
            <v>中国银行</v>
          </cell>
          <cell r="D17" t="str">
            <v>项目借款</v>
          </cell>
        </row>
        <row r="17">
          <cell r="F17">
            <v>100000</v>
          </cell>
        </row>
        <row r="18">
          <cell r="C18" t="str">
            <v>招商银行</v>
          </cell>
          <cell r="D18" t="str">
            <v>项目借款</v>
          </cell>
        </row>
        <row r="18">
          <cell r="F18">
            <v>50000</v>
          </cell>
        </row>
        <row r="19">
          <cell r="C19" t="str">
            <v>建设银行</v>
          </cell>
          <cell r="D19" t="str">
            <v>项目借款</v>
          </cell>
        </row>
        <row r="19">
          <cell r="F19">
            <v>70000</v>
          </cell>
        </row>
      </sheetData>
      <sheetData sheetId="1">
        <row r="3">
          <cell r="C3" t="str">
            <v>流动资金借款</v>
          </cell>
          <cell r="D3" t="str">
            <v>生产周转借款</v>
          </cell>
          <cell r="E3" t="str">
            <v>项目借款</v>
          </cell>
          <cell r="F3" t="str">
            <v>卖方信贷</v>
          </cell>
        </row>
        <row r="6">
          <cell r="B6" t="str">
            <v>招商银行</v>
          </cell>
        </row>
        <row r="7">
          <cell r="B7" t="str">
            <v>农业银行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20"/>
  <sheetViews>
    <sheetView workbookViewId="0">
      <selection activeCell="I26" sqref="I26"/>
    </sheetView>
  </sheetViews>
  <sheetFormatPr defaultColWidth="9" defaultRowHeight="14"/>
  <cols>
    <col min="1" max="1" width="2.25454545454545" customWidth="1"/>
    <col min="2" max="2" width="5.75454545454545" customWidth="1"/>
    <col min="3" max="3" width="13" customWidth="1"/>
    <col min="4" max="4" width="13.3727272727273" customWidth="1"/>
    <col min="5" max="5" width="11.8727272727273" customWidth="1"/>
    <col min="6" max="6" width="13.1272727272727" customWidth="1"/>
    <col min="7" max="7" width="12.6272727272727" customWidth="1"/>
    <col min="8" max="8" width="11.5" customWidth="1"/>
    <col min="9" max="9" width="8.37272727272727" customWidth="1"/>
    <col min="10" max="10" width="16.3727272727273" customWidth="1"/>
    <col min="11" max="11" width="12.5" customWidth="1"/>
    <col min="12" max="12" width="6.87272727272727" customWidth="1"/>
  </cols>
  <sheetData>
    <row r="1" ht="38.25" customHeight="1" spans="2:1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3" ht="33" customHeight="1" spans="2:12"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</row>
    <row r="4" s="9" customFormat="1" ht="18" customHeight="1" spans="2:12">
      <c r="B4" s="11">
        <v>2</v>
      </c>
      <c r="C4" s="11" t="s">
        <v>12</v>
      </c>
      <c r="D4" s="11" t="s">
        <v>13</v>
      </c>
      <c r="E4" s="12"/>
      <c r="F4" s="13">
        <v>56000</v>
      </c>
      <c r="G4" s="11">
        <v>90</v>
      </c>
      <c r="H4" s="14">
        <f t="shared" ref="H4:H19" si="0">E4+G4</f>
        <v>90</v>
      </c>
      <c r="I4" s="16">
        <f t="shared" ref="I4:I19" si="1">IF(G4&lt;=180,0.0585,0.0631)</f>
        <v>0.0585</v>
      </c>
      <c r="J4" s="11" t="s">
        <v>14</v>
      </c>
      <c r="K4" s="17">
        <f t="shared" ref="K4:K19" si="2">F4*I4*G4/365</f>
        <v>807.780821917808</v>
      </c>
      <c r="L4" s="11"/>
    </row>
    <row r="5" s="9" customFormat="1" ht="18" customHeight="1" spans="2:12">
      <c r="B5" s="11">
        <v>5</v>
      </c>
      <c r="C5" s="11" t="s">
        <v>15</v>
      </c>
      <c r="D5" s="11" t="s">
        <v>13</v>
      </c>
      <c r="E5" s="12"/>
      <c r="F5" s="13">
        <v>75000</v>
      </c>
      <c r="G5" s="11">
        <v>180</v>
      </c>
      <c r="H5" s="14">
        <f t="shared" si="0"/>
        <v>180</v>
      </c>
      <c r="I5" s="16">
        <f t="shared" si="1"/>
        <v>0.0585</v>
      </c>
      <c r="J5" s="11" t="s">
        <v>16</v>
      </c>
      <c r="K5" s="17">
        <f t="shared" si="2"/>
        <v>2163.69863013699</v>
      </c>
      <c r="L5" s="11"/>
    </row>
    <row r="6" s="9" customFormat="1" ht="18" customHeight="1" spans="2:12">
      <c r="B6" s="11">
        <v>9</v>
      </c>
      <c r="C6" s="11" t="s">
        <v>17</v>
      </c>
      <c r="D6" s="11" t="s">
        <v>13</v>
      </c>
      <c r="E6" s="12"/>
      <c r="F6" s="13">
        <v>29000</v>
      </c>
      <c r="G6" s="11">
        <v>90</v>
      </c>
      <c r="H6" s="14">
        <f t="shared" si="0"/>
        <v>90</v>
      </c>
      <c r="I6" s="16">
        <f t="shared" si="1"/>
        <v>0.0585</v>
      </c>
      <c r="J6" s="11" t="s">
        <v>18</v>
      </c>
      <c r="K6" s="17">
        <f t="shared" si="2"/>
        <v>418.315068493151</v>
      </c>
      <c r="L6" s="11"/>
    </row>
    <row r="7" s="9" customFormat="1" ht="18" customHeight="1" spans="2:12">
      <c r="B7" s="11">
        <v>10</v>
      </c>
      <c r="C7" s="11" t="s">
        <v>12</v>
      </c>
      <c r="D7" s="11" t="s">
        <v>19</v>
      </c>
      <c r="E7" s="12"/>
      <c r="F7" s="13">
        <v>260000</v>
      </c>
      <c r="G7" s="11">
        <v>90</v>
      </c>
      <c r="H7" s="14">
        <f t="shared" si="0"/>
        <v>90</v>
      </c>
      <c r="I7" s="16">
        <f t="shared" si="1"/>
        <v>0.0585</v>
      </c>
      <c r="J7" s="11" t="s">
        <v>20</v>
      </c>
      <c r="K7" s="17">
        <f t="shared" si="2"/>
        <v>3750.41095890411</v>
      </c>
      <c r="L7" s="11"/>
    </row>
    <row r="8" s="9" customFormat="1" ht="18" customHeight="1" spans="2:12">
      <c r="B8" s="11">
        <v>1</v>
      </c>
      <c r="C8" s="11" t="s">
        <v>17</v>
      </c>
      <c r="D8" s="11" t="s">
        <v>13</v>
      </c>
      <c r="E8" s="12"/>
      <c r="F8" s="13">
        <v>58000</v>
      </c>
      <c r="G8" s="11">
        <v>180</v>
      </c>
      <c r="H8" s="14">
        <f t="shared" si="0"/>
        <v>180</v>
      </c>
      <c r="I8" s="16">
        <f t="shared" si="1"/>
        <v>0.0585</v>
      </c>
      <c r="J8" s="11" t="s">
        <v>21</v>
      </c>
      <c r="K8" s="17">
        <f t="shared" si="2"/>
        <v>1673.2602739726</v>
      </c>
      <c r="L8" s="11"/>
    </row>
    <row r="9" s="9" customFormat="1" ht="18" customHeight="1" spans="2:12">
      <c r="B9" s="11">
        <v>6</v>
      </c>
      <c r="C9" s="11" t="s">
        <v>15</v>
      </c>
      <c r="D9" s="11" t="s">
        <v>13</v>
      </c>
      <c r="E9" s="12"/>
      <c r="F9" s="13">
        <v>15000</v>
      </c>
      <c r="G9" s="11">
        <v>180</v>
      </c>
      <c r="H9" s="14">
        <f t="shared" si="0"/>
        <v>180</v>
      </c>
      <c r="I9" s="16">
        <f t="shared" si="1"/>
        <v>0.0585</v>
      </c>
      <c r="J9" s="11" t="s">
        <v>22</v>
      </c>
      <c r="K9" s="17">
        <f t="shared" si="2"/>
        <v>432.739726027397</v>
      </c>
      <c r="L9" s="11"/>
    </row>
    <row r="10" s="9" customFormat="1" ht="18" customHeight="1" spans="2:12">
      <c r="B10" s="11">
        <v>16</v>
      </c>
      <c r="C10" s="11" t="s">
        <v>23</v>
      </c>
      <c r="D10" s="11" t="s">
        <v>13</v>
      </c>
      <c r="E10" s="12"/>
      <c r="F10" s="13">
        <v>26000</v>
      </c>
      <c r="G10" s="11">
        <v>90</v>
      </c>
      <c r="H10" s="14">
        <f t="shared" si="0"/>
        <v>90</v>
      </c>
      <c r="I10" s="16">
        <f t="shared" si="1"/>
        <v>0.0585</v>
      </c>
      <c r="J10" s="11" t="s">
        <v>24</v>
      </c>
      <c r="K10" s="17">
        <f t="shared" si="2"/>
        <v>375.041095890411</v>
      </c>
      <c r="L10" s="11"/>
    </row>
    <row r="11" s="9" customFormat="1" ht="18" customHeight="1" spans="2:12">
      <c r="B11" s="11">
        <v>3</v>
      </c>
      <c r="C11" s="11" t="s">
        <v>15</v>
      </c>
      <c r="D11" s="11" t="s">
        <v>19</v>
      </c>
      <c r="E11" s="12"/>
      <c r="F11" s="13">
        <v>100000</v>
      </c>
      <c r="G11" s="11">
        <v>270</v>
      </c>
      <c r="H11" s="14">
        <f t="shared" si="0"/>
        <v>270</v>
      </c>
      <c r="I11" s="16">
        <f t="shared" si="1"/>
        <v>0.0631</v>
      </c>
      <c r="J11" s="11" t="s">
        <v>25</v>
      </c>
      <c r="K11" s="17">
        <f t="shared" si="2"/>
        <v>4667.67123287671</v>
      </c>
      <c r="L11" s="11"/>
    </row>
    <row r="12" s="9" customFormat="1" ht="18" customHeight="1" spans="2:12">
      <c r="B12" s="11">
        <v>14</v>
      </c>
      <c r="C12" s="11" t="s">
        <v>17</v>
      </c>
      <c r="D12" s="11" t="s">
        <v>26</v>
      </c>
      <c r="E12" s="12"/>
      <c r="F12" s="13">
        <v>130000</v>
      </c>
      <c r="G12" s="11">
        <v>180</v>
      </c>
      <c r="H12" s="14">
        <f t="shared" si="0"/>
        <v>180</v>
      </c>
      <c r="I12" s="16">
        <f t="shared" si="1"/>
        <v>0.0585</v>
      </c>
      <c r="J12" s="11" t="s">
        <v>27</v>
      </c>
      <c r="K12" s="17">
        <f t="shared" si="2"/>
        <v>3750.41095890411</v>
      </c>
      <c r="L12" s="11"/>
    </row>
    <row r="13" s="9" customFormat="1" ht="18" customHeight="1" spans="2:12">
      <c r="B13" s="11">
        <v>15</v>
      </c>
      <c r="C13" s="11" t="s">
        <v>23</v>
      </c>
      <c r="D13" s="11" t="s">
        <v>26</v>
      </c>
      <c r="E13" s="12"/>
      <c r="F13" s="13">
        <v>210000</v>
      </c>
      <c r="G13" s="11">
        <v>180</v>
      </c>
      <c r="H13" s="14">
        <f t="shared" si="0"/>
        <v>180</v>
      </c>
      <c r="I13" s="16">
        <f t="shared" si="1"/>
        <v>0.0585</v>
      </c>
      <c r="J13" s="11" t="s">
        <v>28</v>
      </c>
      <c r="K13" s="17">
        <f t="shared" si="2"/>
        <v>6058.35616438356</v>
      </c>
      <c r="L13" s="11"/>
    </row>
    <row r="14" s="9" customFormat="1" ht="18" customHeight="1" spans="2:12">
      <c r="B14" s="11">
        <v>8</v>
      </c>
      <c r="C14" s="11" t="s">
        <v>17</v>
      </c>
      <c r="D14" s="11" t="s">
        <v>19</v>
      </c>
      <c r="E14" s="12"/>
      <c r="F14" s="13">
        <v>150000</v>
      </c>
      <c r="G14" s="11">
        <v>270</v>
      </c>
      <c r="H14" s="14">
        <f t="shared" si="0"/>
        <v>270</v>
      </c>
      <c r="I14" s="16">
        <f t="shared" si="1"/>
        <v>0.0631</v>
      </c>
      <c r="J14" s="11" t="s">
        <v>29</v>
      </c>
      <c r="K14" s="17">
        <f t="shared" si="2"/>
        <v>7001.50684931507</v>
      </c>
      <c r="L14" s="11"/>
    </row>
    <row r="15" s="9" customFormat="1" ht="18" customHeight="1" spans="2:12">
      <c r="B15" s="11">
        <v>4</v>
      </c>
      <c r="C15" s="11" t="s">
        <v>15</v>
      </c>
      <c r="D15" s="11" t="s">
        <v>19</v>
      </c>
      <c r="E15" s="12"/>
      <c r="F15" s="13">
        <v>115000</v>
      </c>
      <c r="G15" s="11">
        <v>360</v>
      </c>
      <c r="H15" s="14">
        <f t="shared" si="0"/>
        <v>360</v>
      </c>
      <c r="I15" s="16">
        <f t="shared" si="1"/>
        <v>0.0631</v>
      </c>
      <c r="J15" s="11" t="s">
        <v>30</v>
      </c>
      <c r="K15" s="17">
        <f t="shared" si="2"/>
        <v>7157.09589041096</v>
      </c>
      <c r="L15" s="11"/>
    </row>
    <row r="16" s="9" customFormat="1" ht="18" customHeight="1" spans="2:12">
      <c r="B16" s="11">
        <v>13</v>
      </c>
      <c r="C16" s="11" t="s">
        <v>17</v>
      </c>
      <c r="D16" s="11" t="s">
        <v>31</v>
      </c>
      <c r="E16" s="12"/>
      <c r="F16" s="13">
        <v>25000</v>
      </c>
      <c r="G16" s="11">
        <v>270</v>
      </c>
      <c r="H16" s="14">
        <f t="shared" si="0"/>
        <v>270</v>
      </c>
      <c r="I16" s="16">
        <f t="shared" si="1"/>
        <v>0.0631</v>
      </c>
      <c r="J16" s="11" t="s">
        <v>32</v>
      </c>
      <c r="K16" s="17">
        <f t="shared" si="2"/>
        <v>1166.91780821918</v>
      </c>
      <c r="L16" s="11"/>
    </row>
    <row r="17" s="9" customFormat="1" ht="18" customHeight="1" spans="2:12">
      <c r="B17" s="11">
        <v>7</v>
      </c>
      <c r="C17" s="11" t="s">
        <v>23</v>
      </c>
      <c r="D17" s="11" t="s">
        <v>19</v>
      </c>
      <c r="E17" s="12"/>
      <c r="F17" s="13">
        <v>45000</v>
      </c>
      <c r="G17" s="11">
        <v>360</v>
      </c>
      <c r="H17" s="14">
        <f t="shared" si="0"/>
        <v>360</v>
      </c>
      <c r="I17" s="16">
        <f t="shared" si="1"/>
        <v>0.0631</v>
      </c>
      <c r="J17" s="11" t="s">
        <v>33</v>
      </c>
      <c r="K17" s="17">
        <f t="shared" si="2"/>
        <v>2800.60273972603</v>
      </c>
      <c r="L17" s="11"/>
    </row>
    <row r="18" s="9" customFormat="1" ht="18" customHeight="1" spans="2:12">
      <c r="B18" s="11">
        <v>11</v>
      </c>
      <c r="C18" s="11" t="s">
        <v>34</v>
      </c>
      <c r="D18" s="11" t="s">
        <v>19</v>
      </c>
      <c r="E18" s="12"/>
      <c r="F18" s="13">
        <v>65000</v>
      </c>
      <c r="G18" s="11">
        <v>360</v>
      </c>
      <c r="H18" s="14">
        <f t="shared" si="0"/>
        <v>360</v>
      </c>
      <c r="I18" s="16">
        <f t="shared" si="1"/>
        <v>0.0631</v>
      </c>
      <c r="J18" s="11" t="s">
        <v>35</v>
      </c>
      <c r="K18" s="17">
        <f t="shared" si="2"/>
        <v>4045.31506849315</v>
      </c>
      <c r="L18" s="11"/>
    </row>
    <row r="19" s="9" customFormat="1" ht="18" customHeight="1" spans="2:12">
      <c r="B19" s="11">
        <v>12</v>
      </c>
      <c r="C19" s="11" t="s">
        <v>15</v>
      </c>
      <c r="D19" s="11" t="s">
        <v>31</v>
      </c>
      <c r="E19" s="12"/>
      <c r="F19" s="13">
        <v>39000</v>
      </c>
      <c r="G19" s="11">
        <v>360</v>
      </c>
      <c r="H19" s="14">
        <f t="shared" si="0"/>
        <v>360</v>
      </c>
      <c r="I19" s="16">
        <f t="shared" si="1"/>
        <v>0.0631</v>
      </c>
      <c r="J19" s="11" t="s">
        <v>36</v>
      </c>
      <c r="K19" s="17">
        <f t="shared" si="2"/>
        <v>2427.18904109589</v>
      </c>
      <c r="L19" s="11"/>
    </row>
    <row r="20" spans="8:11">
      <c r="H20" s="15"/>
      <c r="I20" s="15"/>
      <c r="K20" s="18"/>
    </row>
  </sheetData>
  <sortState ref="B4:L19">
    <sortCondition ref="H4:H19"/>
  </sortState>
  <mergeCells count="1">
    <mergeCell ref="B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8"/>
  <sheetViews>
    <sheetView showGridLines="0" tabSelected="1" workbookViewId="0">
      <selection activeCell="H12" sqref="H12"/>
    </sheetView>
  </sheetViews>
  <sheetFormatPr defaultColWidth="9" defaultRowHeight="14" outlineLevelCol="6"/>
  <cols>
    <col min="1" max="1" width="5.75454545454545" customWidth="1"/>
    <col min="2" max="2" width="13.3727272727273" customWidth="1"/>
    <col min="3" max="3" width="15.8727272727273" customWidth="1"/>
    <col min="4" max="4" width="16.2545454545455" customWidth="1"/>
    <col min="5" max="5" width="17.3727272727273" customWidth="1"/>
    <col min="6" max="6" width="15.2545454545455" customWidth="1"/>
    <col min="7" max="7" width="17.2545454545455" customWidth="1"/>
  </cols>
  <sheetData>
    <row r="1" ht="40.5" customHeight="1" spans="2:7">
      <c r="B1" s="2" t="s">
        <v>37</v>
      </c>
      <c r="C1" s="2"/>
      <c r="D1" s="2"/>
      <c r="E1" s="2"/>
      <c r="F1" s="2"/>
      <c r="G1" s="2"/>
    </row>
    <row r="2" ht="25.5" customHeight="1" spans="5:5">
      <c r="E2" s="3" t="s">
        <v>38</v>
      </c>
    </row>
    <row r="3" s="1" customFormat="1" ht="41.25" customHeight="1" spans="2:7">
      <c r="B3" s="4" t="s">
        <v>39</v>
      </c>
      <c r="C3" s="5" t="s">
        <v>13</v>
      </c>
      <c r="D3" s="5" t="s">
        <v>31</v>
      </c>
      <c r="E3" s="5" t="s">
        <v>19</v>
      </c>
      <c r="F3" s="5" t="s">
        <v>26</v>
      </c>
      <c r="G3" s="5" t="s">
        <v>40</v>
      </c>
    </row>
    <row r="4" s="1" customFormat="1" ht="24.95" customHeight="1" spans="2:7">
      <c r="B4" s="6" t="s">
        <v>12</v>
      </c>
      <c r="C4" s="7">
        <f>SUMPRODUCT((银行短期借款明细表!$C$4:$C$19=$B4)*(银行短期借款明细表!$D$4:$D$19=C$3)*银行短期借款明细表!$F$4:$F$19)</f>
        <v>56000</v>
      </c>
      <c r="D4" s="7">
        <f>SUMPRODUCT((银行短期借款明细表!$C$4:$C$19=$B4)*(银行短期借款明细表!$D$4:$D$19=D$3)*银行短期借款明细表!$F$4:$F$19)</f>
        <v>0</v>
      </c>
      <c r="E4" s="7">
        <f>SUMPRODUCT((银行短期借款明细表!$C$4:$C$19=$B4)*(银行短期借款明细表!$D$4:$D$19=E$3)*银行短期借款明细表!$F$4:$F$19)</f>
        <v>260000</v>
      </c>
      <c r="F4" s="7">
        <f>SUMPRODUCT((银行短期借款明细表!$C$4:$C$19=$B4)*(银行短期借款明细表!$D$4:$D$19=F$3)*银行短期借款明细表!$F$4:$F$19)</f>
        <v>0</v>
      </c>
      <c r="G4" s="7">
        <f t="shared" ref="G4:G9" si="0">SUM(C4:F4)</f>
        <v>316000</v>
      </c>
    </row>
    <row r="5" s="1" customFormat="1" ht="24.95" customHeight="1" spans="2:7">
      <c r="B5" s="6" t="s">
        <v>15</v>
      </c>
      <c r="C5" s="7">
        <f>SUMPRODUCT((银行短期借款明细表!$C$4:$C$19=$B5)*(银行短期借款明细表!$D$4:$D$19=C$3)*银行短期借款明细表!$F$4:$F$19)</f>
        <v>90000</v>
      </c>
      <c r="D5" s="7">
        <f>SUMPRODUCT((银行短期借款明细表!$C$4:$C$19=$B5)*(银行短期借款明细表!$D$4:$D$19=D$3)*银行短期借款明细表!$F$4:$F$19)</f>
        <v>39000</v>
      </c>
      <c r="E5" s="7">
        <f>SUMPRODUCT((银行短期借款明细表!$C$4:$C$19=$B5)*(银行短期借款明细表!$D$4:$D$19=E$3)*银行短期借款明细表!$F$4:$F$19)</f>
        <v>215000</v>
      </c>
      <c r="F5" s="7">
        <f>SUMPRODUCT((银行短期借款明细表!$C$4:$C$19=$B5)*(银行短期借款明细表!$D$4:$D$19=F$3)*银行短期借款明细表!$F$4:$F$19)</f>
        <v>0</v>
      </c>
      <c r="G5" s="7">
        <f t="shared" si="0"/>
        <v>344000</v>
      </c>
    </row>
    <row r="6" s="1" customFormat="1" ht="24.95" customHeight="1" spans="2:7">
      <c r="B6" s="6" t="s">
        <v>23</v>
      </c>
      <c r="C6" s="7">
        <f>SUMPRODUCT((银行短期借款明细表!$C$4:$C$19=$B6)*(银行短期借款明细表!$D$4:$D$19=C$3)*银行短期借款明细表!$F$4:$F$19)</f>
        <v>26000</v>
      </c>
      <c r="D6" s="8">
        <f>SUMPRODUCT(([1]银行短期借款明细表!$C$4:$C$19=[1]短期借款分类汇总表!$B6)*([1]银行短期借款明细表!$D$4:$D$19=[1]短期借款分类汇总表!D$3)*[1]银行短期借款明细表!$F$4:$F$19)</f>
        <v>0</v>
      </c>
      <c r="E6" s="7">
        <f>SUMPRODUCT(([1]银行短期借款明细表!$C$4:$C$19=[1]短期借款分类汇总表!$B6)*([1]银行短期借款明细表!$D$4:$D$19=[1]短期借款分类汇总表!E$3)*[1]银行短期借款明细表!$F$4:$F$19)</f>
        <v>50000</v>
      </c>
      <c r="F6" s="7">
        <f>SUMPRODUCT(([1]银行短期借款明细表!$C$4:$C$19=[1]短期借款分类汇总表!$B6)*([1]银行短期借款明细表!$D$4:$D$19=[1]短期借款分类汇总表!F$3)*[1]银行短期借款明细表!$F$4:$F$19)</f>
        <v>180000</v>
      </c>
      <c r="G6" s="7">
        <f t="shared" si="0"/>
        <v>256000</v>
      </c>
    </row>
    <row r="7" s="1" customFormat="1" ht="24.95" customHeight="1" spans="2:7">
      <c r="B7" s="6" t="s">
        <v>17</v>
      </c>
      <c r="C7" s="7">
        <f>SUMPRODUCT(([1]银行短期借款明细表!$C$4:$C$19=[1]短期借款分类汇总表!$B7)*([1]银行短期借款明细表!$D$4:$D$19=[1]短期借款分类汇总表!C$3)*[1]银行短期借款明细表!$F$4:$F$19)</f>
        <v>80000</v>
      </c>
      <c r="D7" s="7">
        <f>SUMPRODUCT(([1]银行短期借款明细表!$C$4:$C$19=[1]短期借款分类汇总表!$B7)*([1]银行短期借款明细表!$D$4:$D$19=[1]短期借款分类汇总表!D$3)*[1]银行短期借款明细表!$F$4:$F$19)</f>
        <v>30000</v>
      </c>
      <c r="E7" s="7">
        <f>SUMPRODUCT(([1]银行短期借款明细表!$C$4:$C$19=[1]短期借款分类汇总表!$B7)*([1]银行短期借款明细表!$D$4:$D$19=[1]短期借款分类汇总表!E$3)*[1]银行短期借款明细表!$F$4:$F$19)</f>
        <v>200000</v>
      </c>
      <c r="F7" s="7">
        <f>SUMPRODUCT(([1]银行短期借款明细表!$C$4:$C$19=[1]短期借款分类汇总表!$B7)*([1]银行短期借款明细表!$D$4:$D$19=[1]短期借款分类汇总表!F$3)*[1]银行短期借款明细表!$F$4:$F$19)</f>
        <v>120000</v>
      </c>
      <c r="G7" s="7">
        <f t="shared" si="0"/>
        <v>430000</v>
      </c>
    </row>
    <row r="8" s="1" customFormat="1" ht="24.95" customHeight="1" spans="2:7">
      <c r="B8" s="6" t="s">
        <v>34</v>
      </c>
      <c r="C8" s="8">
        <f>SUMPRODUCT((银行短期借款明细表!$C$4:$C$19=$B8)*(银行短期借款明细表!$D$4:$D$19=C$3)*银行短期借款明细表!$F$4:$F$19)</f>
        <v>0</v>
      </c>
      <c r="D8" s="8">
        <f>SUMPRODUCT((银行短期借款明细表!$C$4:$C$19=$B8)*(银行短期借款明细表!$D$4:$D$19=D$3)*银行短期借款明细表!$F$4:$F$19)</f>
        <v>0</v>
      </c>
      <c r="E8" s="8">
        <f>SUMPRODUCT((银行短期借款明细表!$C$4:$C$19=$B8)*(银行短期借款明细表!$D$4:$D$19=E$3)*银行短期借款明细表!$F$4:$F$19)</f>
        <v>65000</v>
      </c>
      <c r="F8" s="8">
        <f>SUMPRODUCT((银行短期借款明细表!$C$4:$C$19=$B8)*(银行短期借款明细表!$D$4:$D$19=F$3)*银行短期借款明细表!$F$4:$F$19)</f>
        <v>0</v>
      </c>
      <c r="G8" s="7">
        <f t="shared" si="0"/>
        <v>65000</v>
      </c>
    </row>
    <row r="9" s="1" customFormat="1" ht="24.95" customHeight="1" spans="2:7">
      <c r="B9" s="6" t="s">
        <v>40</v>
      </c>
      <c r="C9" s="7">
        <f>SUM(C4:C8)</f>
        <v>252000</v>
      </c>
      <c r="D9" s="7">
        <f>SUM(D4:D8)</f>
        <v>69000</v>
      </c>
      <c r="E9" s="7">
        <f>SUM(E4:E8)</f>
        <v>790000</v>
      </c>
      <c r="F9" s="7">
        <f>SUM(F4:F8)</f>
        <v>300000</v>
      </c>
      <c r="G9" s="7">
        <f t="shared" si="0"/>
        <v>1411000</v>
      </c>
    </row>
    <row r="12" s="1" customFormat="1" ht="13"/>
    <row r="13" s="1" customFormat="1" ht="13"/>
    <row r="14" s="1" customFormat="1" ht="13"/>
    <row r="15" s="1" customFormat="1" ht="13"/>
    <row r="16" s="1" customFormat="1" ht="13"/>
    <row r="17" s="1" customFormat="1" ht="13"/>
    <row r="18" s="1" customFormat="1" ht="13"/>
  </sheetData>
  <mergeCells count="1">
    <mergeCell ref="B1:G1"/>
  </mergeCells>
  <conditionalFormatting sqref="C4:G9">
    <cfRule type="cellIs" dxfId="0" priority="1" operator="equal">
      <formula>0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银行短期借款明细表</vt:lpstr>
      <vt:lpstr>短期借款分类统计表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2012-06-14T06:42:00Z</dcterms:created>
  <dcterms:modified xsi:type="dcterms:W3CDTF">2020-11-14T15:59:03Z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