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2390" windowHeight="9315"/>
  </bookViews>
  <sheets>
    <sheet name="长期贷款还款" sheetId="6" r:id="rId1"/>
    <sheet name="使用方法" sheetId="4" r:id="rId2"/>
  </sheets>
  <calcPr calcId="124519"/>
</workbook>
</file>

<file path=xl/calcChain.xml><?xml version="1.0" encoding="utf-8"?>
<calcChain xmlns="http://schemas.openxmlformats.org/spreadsheetml/2006/main">
  <c r="H20" i="6"/>
  <c r="G20"/>
  <c r="F20"/>
  <c r="E20"/>
  <c r="D20"/>
  <c r="C20"/>
  <c r="D29"/>
  <c r="E29"/>
  <c r="F29"/>
  <c r="G29"/>
  <c r="H29"/>
  <c r="C29"/>
  <c r="D19"/>
  <c r="D17"/>
  <c r="D24"/>
  <c r="C10"/>
  <c r="C11"/>
  <c r="D27"/>
  <c r="E19"/>
  <c r="E17"/>
  <c r="E24"/>
  <c r="E27"/>
  <c r="F19"/>
  <c r="F17"/>
  <c r="F24"/>
  <c r="F27"/>
  <c r="G19"/>
  <c r="G17"/>
  <c r="G24"/>
  <c r="G27"/>
  <c r="H19"/>
  <c r="H17"/>
  <c r="H24"/>
  <c r="H27"/>
  <c r="C19"/>
  <c r="C17"/>
  <c r="C24"/>
  <c r="C27"/>
  <c r="D18"/>
  <c r="D16"/>
  <c r="D23"/>
  <c r="D26"/>
  <c r="E18"/>
  <c r="E16"/>
  <c r="E23"/>
  <c r="E26"/>
  <c r="F18"/>
  <c r="F16"/>
  <c r="F23"/>
  <c r="F26"/>
  <c r="G18"/>
  <c r="G16"/>
  <c r="G23"/>
  <c r="G26"/>
  <c r="H18"/>
  <c r="H16"/>
  <c r="H23"/>
  <c r="H26"/>
  <c r="C18"/>
  <c r="C16"/>
  <c r="C23"/>
  <c r="C26"/>
  <c r="D22"/>
  <c r="E22"/>
  <c r="F22"/>
  <c r="G22"/>
  <c r="H22"/>
  <c r="C22"/>
  <c r="C25"/>
  <c r="D25"/>
  <c r="E25"/>
  <c r="F25"/>
  <c r="G25"/>
  <c r="H25"/>
  <c r="C28"/>
  <c r="D28"/>
  <c r="E28"/>
  <c r="F28"/>
  <c r="G28"/>
  <c r="H28"/>
  <c r="C10" i="4"/>
  <c r="H16"/>
  <c r="H18"/>
  <c r="C11"/>
  <c r="H17"/>
  <c r="H19"/>
  <c r="H20"/>
  <c r="G16"/>
  <c r="G18"/>
  <c r="G17"/>
  <c r="G19"/>
  <c r="G20"/>
  <c r="D16"/>
  <c r="D18"/>
  <c r="D17"/>
  <c r="D19"/>
  <c r="D20"/>
  <c r="E16"/>
  <c r="E18"/>
  <c r="E17"/>
  <c r="E19"/>
  <c r="E20"/>
  <c r="F16"/>
  <c r="F18"/>
  <c r="F17"/>
  <c r="F19"/>
  <c r="F20"/>
  <c r="C16"/>
  <c r="C18"/>
  <c r="C17"/>
  <c r="C19"/>
  <c r="C20"/>
  <c r="D23"/>
  <c r="D24"/>
  <c r="D25"/>
  <c r="D29"/>
  <c r="E23"/>
  <c r="E24"/>
  <c r="E25"/>
  <c r="E29"/>
  <c r="F23"/>
  <c r="F24"/>
  <c r="F25"/>
  <c r="F29"/>
  <c r="G23"/>
  <c r="G24"/>
  <c r="G25"/>
  <c r="G29"/>
  <c r="H23"/>
  <c r="H24"/>
  <c r="H25"/>
  <c r="H29"/>
  <c r="C23"/>
  <c r="C24"/>
  <c r="C25"/>
  <c r="C29"/>
  <c r="D27"/>
  <c r="E27"/>
  <c r="F27"/>
  <c r="G27"/>
  <c r="H27"/>
  <c r="C27"/>
  <c r="D26"/>
  <c r="E26"/>
  <c r="F26"/>
  <c r="G26"/>
  <c r="H26"/>
  <c r="C26"/>
  <c r="D22"/>
  <c r="E22"/>
  <c r="F22"/>
  <c r="G22"/>
  <c r="H22"/>
  <c r="C22"/>
  <c r="C28"/>
  <c r="D28"/>
  <c r="E28"/>
  <c r="F28"/>
  <c r="G28"/>
  <c r="H28"/>
</calcChain>
</file>

<file path=xl/comments1.xml><?xml version="1.0" encoding="utf-8"?>
<comments xmlns="http://schemas.openxmlformats.org/spreadsheetml/2006/main">
  <authors>
    <author>　　　　　</author>
  </authors>
  <commentList>
    <comment ref="A15" authorId="0">
      <text>
        <r>
          <rPr>
            <sz val="9"/>
            <color indexed="81"/>
            <rFont val="宋体"/>
            <charset val="134"/>
          </rPr>
          <t xml:space="preserve">还款期限可以自行输入。
</t>
        </r>
      </text>
    </comment>
    <comment ref="A20" authorId="0">
      <text>
        <r>
          <rPr>
            <sz val="9"/>
            <color indexed="81"/>
            <rFont val="宋体"/>
            <charset val="134"/>
          </rPr>
          <t>如果满足支付条件，则显示“可以还款”；如果不满足条件，则显示“无法还款”。</t>
        </r>
      </text>
    </comment>
  </commentList>
</comments>
</file>

<file path=xl/sharedStrings.xml><?xml version="1.0" encoding="utf-8"?>
<sst xmlns="http://schemas.openxmlformats.org/spreadsheetml/2006/main" count="75" uniqueCount="38">
  <si>
    <t>长期贷款返还计划</t>
    <phoneticPr fontId="2"/>
  </si>
  <si>
    <t>购入物品</t>
    <phoneticPr fontId="2"/>
  </si>
  <si>
    <t>付款条件</t>
    <phoneticPr fontId="2"/>
  </si>
  <si>
    <t>借入金额</t>
    <phoneticPr fontId="2"/>
  </si>
  <si>
    <t>借入项目明细</t>
    <phoneticPr fontId="2"/>
  </si>
  <si>
    <t>详细时限</t>
    <phoneticPr fontId="2"/>
  </si>
  <si>
    <t>还款明细</t>
    <phoneticPr fontId="2"/>
  </si>
  <si>
    <t>还款判断</t>
    <phoneticPr fontId="2"/>
  </si>
  <si>
    <t>利息总额</t>
    <phoneticPr fontId="2"/>
  </si>
  <si>
    <t>利息总额合计</t>
    <phoneticPr fontId="2"/>
  </si>
  <si>
    <t>利息总额</t>
    <phoneticPr fontId="2"/>
  </si>
  <si>
    <t>利息总额合计</t>
    <phoneticPr fontId="2"/>
  </si>
  <si>
    <t>&lt;&lt;输入利息的年利率，如“2.5%”。</t>
  </si>
  <si>
    <t>&lt;&lt;期末输入“0”，期首输入“1”。</t>
  </si>
  <si>
    <t>&lt;&lt;输入购入物品名称。</t>
  </si>
  <si>
    <t>&lt;&lt;输入可以支付的金额的数值。</t>
  </si>
  <si>
    <t>&lt;&lt;输入借入金额。</t>
  </si>
  <si>
    <t>&lt;&lt;输入可以支付的金额。</t>
    <phoneticPr fontId="2"/>
  </si>
  <si>
    <r>
      <t>利息（年利率，如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charset val="134"/>
      </rPr>
      <t>2.5%）</t>
    </r>
    <phoneticPr fontId="2"/>
  </si>
  <si>
    <t>还款期限（年）</t>
    <phoneticPr fontId="2"/>
  </si>
  <si>
    <t>高档消费品</t>
    <phoneticPr fontId="2"/>
  </si>
  <si>
    <t>还款总额合计</t>
    <phoneticPr fontId="2"/>
  </si>
  <si>
    <t>总还款金额和本金的比率</t>
    <phoneticPr fontId="2"/>
  </si>
  <si>
    <t>每月工资还款上限</t>
    <phoneticPr fontId="2"/>
  </si>
  <si>
    <t>比率（月）</t>
    <phoneticPr fontId="2"/>
  </si>
  <si>
    <t>&lt;&lt;输入每月工资还款占总还款的比率，如“50%”。</t>
    <phoneticPr fontId="2"/>
  </si>
  <si>
    <t>工资还款总额</t>
    <phoneticPr fontId="2"/>
  </si>
  <si>
    <t>工资外收入还款总额</t>
    <phoneticPr fontId="2"/>
  </si>
  <si>
    <t>支付情况</t>
    <phoneticPr fontId="2"/>
  </si>
  <si>
    <t>工资还款次数</t>
    <phoneticPr fontId="2"/>
  </si>
  <si>
    <t>工资外收入还款次数</t>
    <phoneticPr fontId="2"/>
  </si>
  <si>
    <t>工资部分</t>
    <phoneticPr fontId="2"/>
  </si>
  <si>
    <t>工资外收入部分</t>
    <phoneticPr fontId="2"/>
  </si>
  <si>
    <t>每月工资还款额</t>
    <phoneticPr fontId="2"/>
  </si>
  <si>
    <t>每次工资外收入还款额</t>
    <phoneticPr fontId="2"/>
  </si>
  <si>
    <t>每次工资外收入还款上限</t>
    <phoneticPr fontId="2"/>
  </si>
  <si>
    <r>
      <t>比率（月）（例如</t>
    </r>
    <r>
      <rPr>
        <sz val="12"/>
        <rFont val="Times New Roman"/>
        <family val="1"/>
      </rPr>
      <t xml:space="preserve"> </t>
    </r>
    <r>
      <rPr>
        <sz val="12"/>
        <rFont val="宋体"/>
        <charset val="134"/>
      </rPr>
      <t>50%）</t>
    </r>
    <phoneticPr fontId="2"/>
  </si>
  <si>
    <t>还款总额</t>
    <phoneticPr fontId="2"/>
  </si>
</sst>
</file>

<file path=xl/styles.xml><?xml version="1.0" encoding="utf-8"?>
<styleSheet xmlns="http://schemas.openxmlformats.org/spreadsheetml/2006/main">
  <numFmts count="1">
    <numFmt numFmtId="196" formatCode="0.00_ &quot;倍&quot;"/>
  </numFmts>
  <fonts count="13">
    <font>
      <sz val="11"/>
      <name val="ＭＳ Ｐゴシック"/>
      <family val="2"/>
    </font>
    <font>
      <sz val="11"/>
      <name val="ＭＳ Ｐゴシック"/>
      <family val="2"/>
    </font>
    <font>
      <sz val="6"/>
      <name val="ＭＳ Ｐゴシック"/>
      <family val="2"/>
    </font>
    <font>
      <b/>
      <sz val="18"/>
      <name val="宋体"/>
      <charset val="134"/>
    </font>
    <font>
      <b/>
      <sz val="14"/>
      <name val="宋体"/>
      <charset val="134"/>
    </font>
    <font>
      <sz val="10"/>
      <color indexed="2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9"/>
      <color indexed="81"/>
      <name val="宋体"/>
      <charset val="134"/>
    </font>
    <font>
      <b/>
      <sz val="14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lightUp">
        <fgColor indexed="11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ill="1" applyBorder="1"/>
    <xf numFmtId="0" fontId="7" fillId="0" borderId="0" xfId="0" applyFont="1"/>
    <xf numFmtId="0" fontId="4" fillId="2" borderId="1" xfId="0" applyFont="1" applyFill="1" applyBorder="1" applyAlignment="1">
      <alignment horizontal="left"/>
    </xf>
    <xf numFmtId="0" fontId="5" fillId="0" borderId="0" xfId="0" applyFont="1"/>
    <xf numFmtId="0" fontId="6" fillId="0" borderId="2" xfId="0" applyFont="1" applyFill="1" applyBorder="1" applyAlignment="1">
      <alignment horizontal="left"/>
    </xf>
    <xf numFmtId="38" fontId="8" fillId="3" borderId="2" xfId="2" applyFont="1" applyFill="1" applyBorder="1" applyAlignment="1">
      <alignment horizontal="right"/>
    </xf>
    <xf numFmtId="0" fontId="6" fillId="0" borderId="3" xfId="0" applyFont="1" applyFill="1" applyBorder="1"/>
    <xf numFmtId="38" fontId="8" fillId="3" borderId="3" xfId="2" applyFont="1" applyFill="1" applyBorder="1"/>
    <xf numFmtId="38" fontId="8" fillId="3" borderId="1" xfId="2" applyFont="1" applyFill="1" applyBorder="1"/>
    <xf numFmtId="0" fontId="6" fillId="0" borderId="2" xfId="0" applyFont="1" applyBorder="1" applyAlignment="1">
      <alignment horizontal="left"/>
    </xf>
    <xf numFmtId="9" fontId="8" fillId="3" borderId="2" xfId="1" applyFont="1" applyFill="1" applyBorder="1"/>
    <xf numFmtId="0" fontId="5" fillId="0" borderId="0" xfId="0" applyFont="1" applyFill="1" applyBorder="1"/>
    <xf numFmtId="0" fontId="6" fillId="0" borderId="4" xfId="0" applyFont="1" applyBorder="1"/>
    <xf numFmtId="38" fontId="8" fillId="4" borderId="4" xfId="2" applyFont="1" applyFill="1" applyBorder="1"/>
    <xf numFmtId="0" fontId="6" fillId="0" borderId="3" xfId="0" applyFont="1" applyBorder="1"/>
    <xf numFmtId="38" fontId="8" fillId="4" borderId="3" xfId="2" applyFont="1" applyFill="1" applyBorder="1"/>
    <xf numFmtId="10" fontId="8" fillId="3" borderId="1" xfId="0" applyNumberFormat="1" applyFont="1" applyFill="1" applyBorder="1"/>
    <xf numFmtId="0" fontId="4" fillId="0" borderId="5" xfId="0" applyFont="1" applyFill="1" applyBorder="1" applyAlignment="1">
      <alignment horizontal="left"/>
    </xf>
    <xf numFmtId="38" fontId="8" fillId="0" borderId="5" xfId="2" applyFont="1" applyFill="1" applyBorder="1"/>
    <xf numFmtId="0" fontId="7" fillId="0" borderId="0" xfId="0" applyFont="1" applyFill="1" applyBorder="1"/>
    <xf numFmtId="38" fontId="8" fillId="3" borderId="6" xfId="2" applyFont="1" applyFill="1" applyBorder="1"/>
    <xf numFmtId="0" fontId="8" fillId="3" borderId="6" xfId="0" applyFont="1" applyFill="1" applyBorder="1"/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Fill="1" applyBorder="1"/>
    <xf numFmtId="38" fontId="4" fillId="4" borderId="2" xfId="0" applyNumberFormat="1" applyFont="1" applyFill="1" applyBorder="1"/>
    <xf numFmtId="38" fontId="4" fillId="4" borderId="3" xfId="0" applyNumberFormat="1" applyFont="1" applyFill="1" applyBorder="1"/>
    <xf numFmtId="38" fontId="4" fillId="4" borderId="1" xfId="0" applyNumberFormat="1" applyFont="1" applyFill="1" applyBorder="1"/>
    <xf numFmtId="38" fontId="8" fillId="4" borderId="6" xfId="2" applyFont="1" applyFill="1" applyBorder="1"/>
    <xf numFmtId="38" fontId="8" fillId="4" borderId="4" xfId="0" applyNumberFormat="1" applyFont="1" applyFill="1" applyBorder="1"/>
    <xf numFmtId="38" fontId="8" fillId="4" borderId="3" xfId="0" applyNumberFormat="1" applyFont="1" applyFill="1" applyBorder="1"/>
    <xf numFmtId="38" fontId="8" fillId="4" borderId="1" xfId="0" applyNumberFormat="1" applyFont="1" applyFill="1" applyBorder="1"/>
    <xf numFmtId="38" fontId="8" fillId="4" borderId="2" xfId="0" applyNumberFormat="1" applyFont="1" applyFill="1" applyBorder="1"/>
    <xf numFmtId="196" fontId="4" fillId="4" borderId="1" xfId="0" applyNumberFormat="1" applyFont="1" applyFill="1" applyBorder="1"/>
    <xf numFmtId="0" fontId="7" fillId="0" borderId="0" xfId="0" applyFont="1" applyAlignment="1">
      <alignment horizontal="left"/>
    </xf>
    <xf numFmtId="0" fontId="6" fillId="0" borderId="7" xfId="0" applyFont="1" applyBorder="1"/>
    <xf numFmtId="38" fontId="8" fillId="4" borderId="7" xfId="2" applyFont="1" applyFill="1" applyBorder="1"/>
    <xf numFmtId="0" fontId="6" fillId="0" borderId="8" xfId="0" applyFont="1" applyBorder="1" applyAlignment="1">
      <alignment horizontal="left"/>
    </xf>
    <xf numFmtId="38" fontId="8" fillId="4" borderId="8" xfId="2" applyFont="1" applyFill="1" applyBorder="1"/>
    <xf numFmtId="0" fontId="9" fillId="0" borderId="2" xfId="0" applyFont="1" applyFill="1" applyBorder="1"/>
    <xf numFmtId="0" fontId="9" fillId="0" borderId="3" xfId="0" applyFont="1" applyFill="1" applyBorder="1"/>
    <xf numFmtId="38" fontId="8" fillId="4" borderId="8" xfId="0" applyNumberFormat="1" applyFont="1" applyFill="1" applyBorder="1"/>
    <xf numFmtId="0" fontId="6" fillId="0" borderId="2" xfId="0" applyFont="1" applyBorder="1"/>
    <xf numFmtId="0" fontId="4" fillId="2" borderId="1" xfId="0" applyFont="1" applyFill="1" applyBorder="1" applyAlignment="1">
      <alignment horizontal="left"/>
    </xf>
    <xf numFmtId="0" fontId="3" fillId="5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/>
    </xf>
    <xf numFmtId="0" fontId="6" fillId="3" borderId="10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</cellXfs>
  <cellStyles count="3">
    <cellStyle name="百分比" xfId="1" builtinId="5"/>
    <cellStyle name="常规" xfId="0" builtinId="0"/>
    <cellStyle name="千位分隔[0]" xfId="2" builtinId="6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1</xdr:row>
      <xdr:rowOff>114300</xdr:rowOff>
    </xdr:from>
    <xdr:to>
      <xdr:col>7</xdr:col>
      <xdr:colOff>704850</xdr:colOff>
      <xdr:row>4</xdr:row>
      <xdr:rowOff>190500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791325" y="409575"/>
          <a:ext cx="2114550" cy="657225"/>
        </a:xfrm>
        <a:prstGeom prst="rect">
          <a:avLst/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altLang="zh-CN" sz="1100" b="0" i="0" strike="noStrike">
              <a:solidFill>
                <a:srgbClr val="FF0000"/>
              </a:solidFill>
              <a:latin typeface="Arial"/>
              <a:cs typeface="Arial"/>
            </a:rPr>
            <a:t>&lt;</a:t>
          </a:r>
          <a:r>
            <a:rPr lang="zh-CN" altLang="en-US" sz="1100" b="0" i="0" strike="noStrike">
              <a:solidFill>
                <a:srgbClr val="FF0000"/>
              </a:solidFill>
              <a:latin typeface="宋体"/>
              <a:ea typeface="宋体"/>
            </a:rPr>
            <a:t>注意事项</a:t>
          </a:r>
          <a:r>
            <a:rPr lang="en-US" altLang="zh-CN" sz="1100" b="0" i="0" strike="noStrike">
              <a:solidFill>
                <a:srgbClr val="FF0000"/>
              </a:solidFill>
              <a:latin typeface="Arial"/>
              <a:cs typeface="Arial"/>
            </a:rPr>
            <a:t>&gt;</a:t>
          </a:r>
        </a:p>
        <a:p>
          <a:pPr algn="l" rtl="1">
            <a:defRPr sz="1000"/>
          </a:pPr>
          <a:r>
            <a:rPr lang="zh-CN" altLang="en-US" sz="1100" b="0" i="0" strike="noStrike">
              <a:solidFill>
                <a:srgbClr val="FF0000"/>
              </a:solidFill>
              <a:latin typeface="宋体"/>
              <a:ea typeface="宋体"/>
            </a:rPr>
            <a:t>浅灰色单元格中已经输入了计算公式。请不要输入任何数据。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48"/>
  </sheetPr>
  <dimension ref="A1:H29"/>
  <sheetViews>
    <sheetView tabSelected="1" topLeftCell="A4" workbookViewId="0">
      <selection activeCell="B3" sqref="B3:C3"/>
    </sheetView>
  </sheetViews>
  <sheetFormatPr defaultRowHeight="13.5"/>
  <cols>
    <col min="1" max="1" width="15.5" customWidth="1"/>
    <col min="2" max="2" width="26.5" bestFit="1" customWidth="1"/>
    <col min="3" max="3" width="12.625" customWidth="1"/>
    <col min="4" max="8" width="11.625" bestFit="1" customWidth="1"/>
  </cols>
  <sheetData>
    <row r="1" spans="1:8" ht="23.25" customHeight="1">
      <c r="A1" s="45" t="s">
        <v>0</v>
      </c>
      <c r="B1" s="45"/>
      <c r="C1" s="45"/>
      <c r="D1" s="45"/>
      <c r="E1" s="45"/>
      <c r="F1" s="45"/>
      <c r="G1" s="45"/>
      <c r="H1" s="45"/>
    </row>
    <row r="2" spans="1:8">
      <c r="A2" s="2"/>
      <c r="B2" s="2"/>
      <c r="C2" s="2"/>
      <c r="D2" s="2"/>
      <c r="E2" s="2"/>
      <c r="F2" s="2"/>
      <c r="G2" s="2"/>
      <c r="H2" s="2"/>
    </row>
    <row r="3" spans="1:8" ht="18.75">
      <c r="A3" s="3" t="s">
        <v>1</v>
      </c>
      <c r="B3" s="54"/>
      <c r="C3" s="55"/>
      <c r="D3" s="4" t="s">
        <v>14</v>
      </c>
      <c r="E3" s="2"/>
      <c r="F3" s="2"/>
      <c r="G3" s="2"/>
      <c r="H3" s="2"/>
    </row>
    <row r="4" spans="1:8">
      <c r="A4" s="2"/>
      <c r="B4" s="2"/>
      <c r="C4" s="2"/>
      <c r="D4" s="2"/>
      <c r="E4" s="2"/>
      <c r="F4" s="2"/>
      <c r="G4" s="2"/>
      <c r="H4" s="2"/>
    </row>
    <row r="5" spans="1:8" ht="18.75">
      <c r="A5" s="52" t="s">
        <v>2</v>
      </c>
      <c r="B5" s="5" t="s">
        <v>23</v>
      </c>
      <c r="C5" s="6"/>
      <c r="D5" s="4" t="s">
        <v>17</v>
      </c>
      <c r="E5" s="2"/>
      <c r="F5" s="2"/>
      <c r="G5" s="2"/>
      <c r="H5" s="2"/>
    </row>
    <row r="6" spans="1:8" ht="18.75">
      <c r="A6" s="51"/>
      <c r="B6" s="7" t="s">
        <v>35</v>
      </c>
      <c r="C6" s="8"/>
      <c r="D6" s="4" t="s">
        <v>17</v>
      </c>
      <c r="E6" s="2"/>
      <c r="F6" s="2"/>
      <c r="G6" s="2"/>
      <c r="H6" s="2"/>
    </row>
    <row r="7" spans="1:8">
      <c r="A7" s="2"/>
      <c r="B7" s="2"/>
      <c r="C7" s="2"/>
      <c r="D7" s="2"/>
      <c r="E7" s="2"/>
      <c r="F7" s="2"/>
      <c r="G7" s="2"/>
      <c r="H7" s="2"/>
    </row>
    <row r="8" spans="1:8" ht="18.75">
      <c r="A8" s="47" t="s">
        <v>3</v>
      </c>
      <c r="B8" s="48"/>
      <c r="C8" s="9"/>
      <c r="D8" s="4" t="s">
        <v>16</v>
      </c>
      <c r="E8" s="2"/>
      <c r="F8" s="2"/>
      <c r="G8" s="2"/>
      <c r="H8" s="2"/>
    </row>
    <row r="9" spans="1:8" ht="18.75">
      <c r="A9" s="52" t="s">
        <v>4</v>
      </c>
      <c r="B9" s="10" t="s">
        <v>36</v>
      </c>
      <c r="C9" s="11"/>
      <c r="D9" s="12" t="s">
        <v>25</v>
      </c>
      <c r="E9" s="2"/>
      <c r="F9" s="2"/>
      <c r="G9" s="2"/>
      <c r="H9" s="2"/>
    </row>
    <row r="10" spans="1:8" ht="18.75">
      <c r="A10" s="53"/>
      <c r="B10" s="13" t="s">
        <v>26</v>
      </c>
      <c r="C10" s="14">
        <f>C8*C9</f>
        <v>0</v>
      </c>
      <c r="D10" s="2"/>
      <c r="E10" s="2"/>
      <c r="F10" s="2"/>
      <c r="G10" s="2"/>
      <c r="H10" s="2"/>
    </row>
    <row r="11" spans="1:8" ht="18.75">
      <c r="A11" s="51"/>
      <c r="B11" s="15" t="s">
        <v>27</v>
      </c>
      <c r="C11" s="16">
        <f>C8-C10</f>
        <v>0</v>
      </c>
      <c r="D11" s="2"/>
      <c r="E11" s="2"/>
      <c r="F11" s="2"/>
      <c r="G11" s="2"/>
      <c r="H11" s="2"/>
    </row>
    <row r="12" spans="1:8" ht="19.5">
      <c r="A12" s="44" t="s">
        <v>18</v>
      </c>
      <c r="B12" s="44"/>
      <c r="C12" s="17"/>
      <c r="D12" s="4" t="s">
        <v>12</v>
      </c>
      <c r="E12" s="2"/>
      <c r="F12" s="2"/>
      <c r="G12" s="2"/>
      <c r="H12" s="2"/>
    </row>
    <row r="13" spans="1:8" ht="18.75">
      <c r="A13" s="44" t="s">
        <v>28</v>
      </c>
      <c r="B13" s="44"/>
      <c r="C13" s="9">
        <v>0</v>
      </c>
      <c r="D13" s="4" t="s">
        <v>13</v>
      </c>
      <c r="E13" s="2"/>
      <c r="F13" s="2"/>
      <c r="G13" s="2"/>
      <c r="H13" s="2"/>
    </row>
    <row r="14" spans="1:8" s="1" customFormat="1" ht="18.75">
      <c r="A14" s="18"/>
      <c r="B14" s="18"/>
      <c r="C14" s="19"/>
      <c r="D14" s="12"/>
      <c r="E14" s="20"/>
      <c r="F14" s="20"/>
      <c r="G14" s="20"/>
      <c r="H14" s="20"/>
    </row>
    <row r="15" spans="1:8" ht="19.5" thickBot="1">
      <c r="A15" s="56" t="s">
        <v>19</v>
      </c>
      <c r="B15" s="56"/>
      <c r="C15" s="21"/>
      <c r="D15" s="22"/>
      <c r="E15" s="22"/>
      <c r="F15" s="22"/>
      <c r="G15" s="22"/>
      <c r="H15" s="22"/>
    </row>
    <row r="16" spans="1:8" ht="19.5" thickTop="1">
      <c r="A16" s="51" t="s">
        <v>5</v>
      </c>
      <c r="B16" s="23" t="s">
        <v>29</v>
      </c>
      <c r="C16" s="14">
        <f t="shared" ref="C16:H16" si="0">C15*12</f>
        <v>0</v>
      </c>
      <c r="D16" s="14">
        <f t="shared" si="0"/>
        <v>0</v>
      </c>
      <c r="E16" s="14">
        <f t="shared" si="0"/>
        <v>0</v>
      </c>
      <c r="F16" s="14">
        <f t="shared" si="0"/>
        <v>0</v>
      </c>
      <c r="G16" s="14">
        <f t="shared" si="0"/>
        <v>0</v>
      </c>
      <c r="H16" s="14">
        <f t="shared" si="0"/>
        <v>0</v>
      </c>
    </row>
    <row r="17" spans="1:8" ht="18.75">
      <c r="A17" s="46"/>
      <c r="B17" s="24" t="s">
        <v>30</v>
      </c>
      <c r="C17" s="16">
        <f t="shared" ref="C17:H17" si="1">C15*2</f>
        <v>0</v>
      </c>
      <c r="D17" s="16">
        <f t="shared" si="1"/>
        <v>0</v>
      </c>
      <c r="E17" s="16">
        <f t="shared" si="1"/>
        <v>0</v>
      </c>
      <c r="F17" s="16">
        <f t="shared" si="1"/>
        <v>0</v>
      </c>
      <c r="G17" s="16">
        <f t="shared" si="1"/>
        <v>0</v>
      </c>
      <c r="H17" s="16">
        <f t="shared" si="1"/>
        <v>0</v>
      </c>
    </row>
    <row r="18" spans="1:8" ht="18.75">
      <c r="A18" s="46" t="s">
        <v>6</v>
      </c>
      <c r="B18" s="25" t="s">
        <v>33</v>
      </c>
      <c r="C18" s="26" t="str">
        <f t="shared" ref="C18:H18" si="2">IF(C15="","",-PMT($C$12/12,C$16,$C$10,0,$C$13))</f>
        <v/>
      </c>
      <c r="D18" s="26" t="str">
        <f t="shared" si="2"/>
        <v/>
      </c>
      <c r="E18" s="26" t="str">
        <f t="shared" si="2"/>
        <v/>
      </c>
      <c r="F18" s="26" t="str">
        <f t="shared" si="2"/>
        <v/>
      </c>
      <c r="G18" s="26" t="str">
        <f t="shared" si="2"/>
        <v/>
      </c>
      <c r="H18" s="26" t="str">
        <f t="shared" si="2"/>
        <v/>
      </c>
    </row>
    <row r="19" spans="1:8" ht="18.75">
      <c r="A19" s="46"/>
      <c r="B19" s="7" t="s">
        <v>34</v>
      </c>
      <c r="C19" s="27" t="str">
        <f t="shared" ref="C19:H19" si="3">IF(C15="","",-PMT($C$12/2,C$17,$C$11,0,$C$13))</f>
        <v/>
      </c>
      <c r="D19" s="27" t="str">
        <f t="shared" si="3"/>
        <v/>
      </c>
      <c r="E19" s="27" t="str">
        <f t="shared" si="3"/>
        <v/>
      </c>
      <c r="F19" s="27" t="str">
        <f t="shared" si="3"/>
        <v/>
      </c>
      <c r="G19" s="27" t="str">
        <f t="shared" si="3"/>
        <v/>
      </c>
      <c r="H19" s="27" t="str">
        <f t="shared" si="3"/>
        <v/>
      </c>
    </row>
    <row r="20" spans="1:8" ht="18.75">
      <c r="A20" s="47" t="s">
        <v>7</v>
      </c>
      <c r="B20" s="48"/>
      <c r="C20" s="28" t="str">
        <f t="shared" ref="C20:H20" si="4">IF(AND($C$5="",$C$6=""),"",IF(AND($C$5&gt;=C18,$C$6&gt;=C19),"还款OK","返済不可"))</f>
        <v/>
      </c>
      <c r="D20" s="28" t="str">
        <f t="shared" si="4"/>
        <v/>
      </c>
      <c r="E20" s="28" t="str">
        <f t="shared" si="4"/>
        <v/>
      </c>
      <c r="F20" s="28" t="str">
        <f t="shared" si="4"/>
        <v/>
      </c>
      <c r="G20" s="28" t="str">
        <f t="shared" si="4"/>
        <v/>
      </c>
      <c r="H20" s="28" t="str">
        <f t="shared" si="4"/>
        <v/>
      </c>
    </row>
    <row r="21" spans="1:8" ht="19.5" customHeight="1">
      <c r="A21" s="2"/>
      <c r="B21" s="2"/>
      <c r="C21" s="2"/>
      <c r="D21" s="2"/>
      <c r="E21" s="2"/>
      <c r="F21" s="2"/>
      <c r="G21" s="2"/>
      <c r="H21" s="2"/>
    </row>
    <row r="22" spans="1:8" ht="19.5" thickBot="1">
      <c r="A22" s="49" t="s">
        <v>19</v>
      </c>
      <c r="B22" s="50"/>
      <c r="C22" s="29" t="str">
        <f t="shared" ref="C22:H22" si="5">IF(C15="","",C15)</f>
        <v/>
      </c>
      <c r="D22" s="29" t="str">
        <f t="shared" si="5"/>
        <v/>
      </c>
      <c r="E22" s="29" t="str">
        <f t="shared" si="5"/>
        <v/>
      </c>
      <c r="F22" s="29" t="str">
        <f t="shared" si="5"/>
        <v/>
      </c>
      <c r="G22" s="29" t="str">
        <f t="shared" si="5"/>
        <v/>
      </c>
      <c r="H22" s="29" t="str">
        <f t="shared" si="5"/>
        <v/>
      </c>
    </row>
    <row r="23" spans="1:8" ht="19.5" thickTop="1">
      <c r="A23" s="51" t="s">
        <v>37</v>
      </c>
      <c r="B23" s="23" t="s">
        <v>31</v>
      </c>
      <c r="C23" s="30" t="str">
        <f t="shared" ref="C23:H24" si="6">IF(ISERROR(C18*C16),"",C18*C16)</f>
        <v/>
      </c>
      <c r="D23" s="30" t="str">
        <f t="shared" si="6"/>
        <v/>
      </c>
      <c r="E23" s="30" t="str">
        <f t="shared" si="6"/>
        <v/>
      </c>
      <c r="F23" s="30" t="str">
        <f t="shared" si="6"/>
        <v/>
      </c>
      <c r="G23" s="30" t="str">
        <f t="shared" si="6"/>
        <v/>
      </c>
      <c r="H23" s="30" t="str">
        <f t="shared" si="6"/>
        <v/>
      </c>
    </row>
    <row r="24" spans="1:8" ht="18.75">
      <c r="A24" s="46"/>
      <c r="B24" s="24" t="s">
        <v>32</v>
      </c>
      <c r="C24" s="31" t="str">
        <f t="shared" si="6"/>
        <v/>
      </c>
      <c r="D24" s="31" t="str">
        <f t="shared" si="6"/>
        <v/>
      </c>
      <c r="E24" s="31" t="str">
        <f t="shared" si="6"/>
        <v/>
      </c>
      <c r="F24" s="31" t="str">
        <f t="shared" si="6"/>
        <v/>
      </c>
      <c r="G24" s="31" t="str">
        <f t="shared" si="6"/>
        <v/>
      </c>
      <c r="H24" s="31" t="str">
        <f t="shared" si="6"/>
        <v/>
      </c>
    </row>
    <row r="25" spans="1:8" ht="18.75">
      <c r="A25" s="44" t="s">
        <v>21</v>
      </c>
      <c r="B25" s="44"/>
      <c r="C25" s="32">
        <f t="shared" ref="C25:H25" si="7">SUM(C23:C24)</f>
        <v>0</v>
      </c>
      <c r="D25" s="32">
        <f t="shared" si="7"/>
        <v>0</v>
      </c>
      <c r="E25" s="32">
        <f t="shared" si="7"/>
        <v>0</v>
      </c>
      <c r="F25" s="32">
        <f t="shared" si="7"/>
        <v>0</v>
      </c>
      <c r="G25" s="32">
        <f t="shared" si="7"/>
        <v>0</v>
      </c>
      <c r="H25" s="32">
        <f t="shared" si="7"/>
        <v>0</v>
      </c>
    </row>
    <row r="26" spans="1:8" ht="18.75">
      <c r="A26" s="46" t="s">
        <v>8</v>
      </c>
      <c r="B26" s="10" t="s">
        <v>31</v>
      </c>
      <c r="C26" s="33" t="str">
        <f t="shared" ref="C26:H27" si="8">IF(ISERROR(C23-$C10),"",C23-$C10)</f>
        <v/>
      </c>
      <c r="D26" s="33" t="str">
        <f t="shared" si="8"/>
        <v/>
      </c>
      <c r="E26" s="33" t="str">
        <f t="shared" si="8"/>
        <v/>
      </c>
      <c r="F26" s="33" t="str">
        <f t="shared" si="8"/>
        <v/>
      </c>
      <c r="G26" s="33" t="str">
        <f t="shared" si="8"/>
        <v/>
      </c>
      <c r="H26" s="33" t="str">
        <f t="shared" si="8"/>
        <v/>
      </c>
    </row>
    <row r="27" spans="1:8" ht="18.75">
      <c r="A27" s="46"/>
      <c r="B27" s="24" t="s">
        <v>32</v>
      </c>
      <c r="C27" s="31" t="str">
        <f t="shared" si="8"/>
        <v/>
      </c>
      <c r="D27" s="31" t="str">
        <f t="shared" si="8"/>
        <v/>
      </c>
      <c r="E27" s="31" t="str">
        <f t="shared" si="8"/>
        <v/>
      </c>
      <c r="F27" s="31" t="str">
        <f t="shared" si="8"/>
        <v/>
      </c>
      <c r="G27" s="31" t="str">
        <f t="shared" si="8"/>
        <v/>
      </c>
      <c r="H27" s="31" t="str">
        <f t="shared" si="8"/>
        <v/>
      </c>
    </row>
    <row r="28" spans="1:8" ht="18.75">
      <c r="A28" s="44" t="s">
        <v>9</v>
      </c>
      <c r="B28" s="44"/>
      <c r="C28" s="32">
        <f t="shared" ref="C28:H28" si="9">SUM(C26:C27)</f>
        <v>0</v>
      </c>
      <c r="D28" s="32">
        <f t="shared" si="9"/>
        <v>0</v>
      </c>
      <c r="E28" s="32">
        <f t="shared" si="9"/>
        <v>0</v>
      </c>
      <c r="F28" s="32">
        <f t="shared" si="9"/>
        <v>0</v>
      </c>
      <c r="G28" s="32">
        <f t="shared" si="9"/>
        <v>0</v>
      </c>
      <c r="H28" s="32">
        <f t="shared" si="9"/>
        <v>0</v>
      </c>
    </row>
    <row r="29" spans="1:8" ht="18.75">
      <c r="A29" s="44" t="s">
        <v>22</v>
      </c>
      <c r="B29" s="44"/>
      <c r="C29" s="34" t="str">
        <f t="shared" ref="C29:H29" si="10">IF($C$8="","",C25/$C$8)</f>
        <v/>
      </c>
      <c r="D29" s="34" t="str">
        <f t="shared" si="10"/>
        <v/>
      </c>
      <c r="E29" s="34" t="str">
        <f t="shared" si="10"/>
        <v/>
      </c>
      <c r="F29" s="34" t="str">
        <f t="shared" si="10"/>
        <v/>
      </c>
      <c r="G29" s="34" t="str">
        <f t="shared" si="10"/>
        <v/>
      </c>
      <c r="H29" s="34" t="str">
        <f t="shared" si="10"/>
        <v/>
      </c>
    </row>
  </sheetData>
  <mergeCells count="17">
    <mergeCell ref="A25:B25"/>
    <mergeCell ref="A13:B13"/>
    <mergeCell ref="B3:C3"/>
    <mergeCell ref="A8:B8"/>
    <mergeCell ref="A12:B12"/>
    <mergeCell ref="A15:B15"/>
    <mergeCell ref="A16:A17"/>
    <mergeCell ref="A28:B28"/>
    <mergeCell ref="A29:B29"/>
    <mergeCell ref="A1:H1"/>
    <mergeCell ref="A18:A19"/>
    <mergeCell ref="A20:B20"/>
    <mergeCell ref="A22:B22"/>
    <mergeCell ref="A23:A24"/>
    <mergeCell ref="A5:A6"/>
    <mergeCell ref="A9:A11"/>
    <mergeCell ref="A26:A27"/>
  </mergeCells>
  <phoneticPr fontId="2"/>
  <conditionalFormatting sqref="C20:H20">
    <cfRule type="expression" dxfId="1" priority="1" stopIfTrue="1">
      <formula>C20="返済OK"</formula>
    </cfRule>
  </conditionalFormatting>
  <printOptions horizontalCentered="1"/>
  <pageMargins left="0.59055118110236227" right="0.59055118110236227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10"/>
  </sheetPr>
  <dimension ref="A1:H29"/>
  <sheetViews>
    <sheetView workbookViewId="0">
      <selection activeCell="B3" sqref="B3:C3"/>
    </sheetView>
  </sheetViews>
  <sheetFormatPr defaultRowHeight="13.5"/>
  <cols>
    <col min="1" max="1" width="15.5" customWidth="1"/>
    <col min="2" max="2" width="26.5" bestFit="1" customWidth="1"/>
    <col min="3" max="3" width="12.625" customWidth="1"/>
    <col min="4" max="8" width="13.25" bestFit="1" customWidth="1"/>
  </cols>
  <sheetData>
    <row r="1" spans="1:8" ht="23.25" customHeight="1">
      <c r="A1" s="45" t="s">
        <v>0</v>
      </c>
      <c r="B1" s="45"/>
      <c r="C1" s="45"/>
      <c r="D1" s="45"/>
      <c r="E1" s="45"/>
      <c r="F1" s="45"/>
      <c r="G1" s="45"/>
      <c r="H1" s="45"/>
    </row>
    <row r="2" spans="1:8">
      <c r="A2" s="2"/>
      <c r="B2" s="2"/>
      <c r="C2" s="2"/>
      <c r="D2" s="2"/>
      <c r="E2" s="2"/>
      <c r="F2" s="2"/>
      <c r="G2" s="2"/>
      <c r="H2" s="2"/>
    </row>
    <row r="3" spans="1:8" ht="18.75">
      <c r="A3" s="3" t="s">
        <v>1</v>
      </c>
      <c r="B3" s="57" t="s">
        <v>20</v>
      </c>
      <c r="C3" s="57"/>
      <c r="D3" s="4" t="s">
        <v>14</v>
      </c>
      <c r="E3" s="2"/>
      <c r="F3" s="2"/>
      <c r="G3" s="2"/>
      <c r="H3" s="2"/>
    </row>
    <row r="4" spans="1:8">
      <c r="A4" s="35"/>
      <c r="B4" s="2"/>
      <c r="C4" s="2"/>
      <c r="D4" s="2"/>
      <c r="E4" s="2"/>
      <c r="F4" s="2"/>
      <c r="G4" s="2"/>
      <c r="H4" s="2"/>
    </row>
    <row r="5" spans="1:8" ht="18.75">
      <c r="A5" s="46" t="s">
        <v>2</v>
      </c>
      <c r="B5" s="5" t="s">
        <v>23</v>
      </c>
      <c r="C5" s="6">
        <v>1000</v>
      </c>
      <c r="D5" s="4" t="s">
        <v>15</v>
      </c>
      <c r="E5" s="2"/>
      <c r="F5" s="2"/>
      <c r="G5" s="2"/>
      <c r="H5" s="2"/>
    </row>
    <row r="6" spans="1:8" ht="18.75">
      <c r="A6" s="46"/>
      <c r="B6" s="7" t="s">
        <v>35</v>
      </c>
      <c r="C6" s="8">
        <v>4000</v>
      </c>
      <c r="D6" s="4" t="s">
        <v>15</v>
      </c>
      <c r="E6" s="2"/>
      <c r="F6" s="2"/>
      <c r="G6" s="2"/>
      <c r="H6" s="2"/>
    </row>
    <row r="7" spans="1:8">
      <c r="A7" s="2"/>
      <c r="B7" s="2"/>
      <c r="C7" s="2"/>
      <c r="D7" s="2"/>
      <c r="E7" s="2"/>
      <c r="F7" s="2"/>
      <c r="G7" s="2"/>
      <c r="H7" s="2"/>
    </row>
    <row r="8" spans="1:8" ht="18.75">
      <c r="A8" s="47" t="s">
        <v>3</v>
      </c>
      <c r="B8" s="48"/>
      <c r="C8" s="9">
        <v>28000</v>
      </c>
      <c r="D8" s="4" t="s">
        <v>16</v>
      </c>
      <c r="E8" s="2"/>
      <c r="F8" s="2"/>
      <c r="G8" s="2"/>
      <c r="H8" s="2"/>
    </row>
    <row r="9" spans="1:8" ht="18.75">
      <c r="A9" s="52" t="s">
        <v>4</v>
      </c>
      <c r="B9" s="10" t="s">
        <v>24</v>
      </c>
      <c r="C9" s="11">
        <v>0.4</v>
      </c>
      <c r="D9" s="12" t="s">
        <v>25</v>
      </c>
      <c r="E9" s="2"/>
      <c r="F9" s="2"/>
      <c r="G9" s="2"/>
      <c r="H9" s="2"/>
    </row>
    <row r="10" spans="1:8" ht="18.75">
      <c r="A10" s="53"/>
      <c r="B10" s="36" t="s">
        <v>26</v>
      </c>
      <c r="C10" s="37">
        <f>C8*C9</f>
        <v>11200</v>
      </c>
      <c r="D10" s="2"/>
      <c r="E10" s="2"/>
      <c r="F10" s="2"/>
      <c r="G10" s="2"/>
      <c r="H10" s="2"/>
    </row>
    <row r="11" spans="1:8" ht="18.75">
      <c r="A11" s="51"/>
      <c r="B11" s="15" t="s">
        <v>27</v>
      </c>
      <c r="C11" s="16">
        <f>C8-C10</f>
        <v>16800</v>
      </c>
      <c r="D11" s="2"/>
      <c r="E11" s="2"/>
      <c r="F11" s="2"/>
      <c r="G11" s="2"/>
      <c r="H11" s="2"/>
    </row>
    <row r="12" spans="1:8" ht="19.5">
      <c r="A12" s="47" t="s">
        <v>18</v>
      </c>
      <c r="B12" s="48"/>
      <c r="C12" s="17">
        <v>3.2599999999999997E-2</v>
      </c>
      <c r="D12" s="4" t="s">
        <v>12</v>
      </c>
      <c r="E12" s="2"/>
      <c r="F12" s="2"/>
      <c r="G12" s="2"/>
      <c r="H12" s="2"/>
    </row>
    <row r="13" spans="1:8" ht="18.75">
      <c r="A13" s="47" t="s">
        <v>28</v>
      </c>
      <c r="B13" s="48"/>
      <c r="C13" s="9">
        <v>0</v>
      </c>
      <c r="D13" s="4" t="s">
        <v>13</v>
      </c>
      <c r="E13" s="2"/>
      <c r="F13" s="2"/>
      <c r="G13" s="2"/>
      <c r="H13" s="2"/>
    </row>
    <row r="14" spans="1:8" ht="18.75">
      <c r="A14" s="18"/>
      <c r="B14" s="18"/>
      <c r="C14" s="19"/>
      <c r="D14" s="4"/>
      <c r="E14" s="2"/>
      <c r="F14" s="2"/>
      <c r="G14" s="2"/>
      <c r="H14" s="2"/>
    </row>
    <row r="15" spans="1:8" ht="19.5" thickBot="1">
      <c r="A15" s="49" t="s">
        <v>19</v>
      </c>
      <c r="B15" s="50"/>
      <c r="C15" s="21">
        <v>35</v>
      </c>
      <c r="D15" s="22">
        <v>30</v>
      </c>
      <c r="E15" s="22">
        <v>25</v>
      </c>
      <c r="F15" s="22">
        <v>20</v>
      </c>
      <c r="G15" s="22">
        <v>15</v>
      </c>
      <c r="H15" s="22">
        <v>10</v>
      </c>
    </row>
    <row r="16" spans="1:8" ht="19.5" thickTop="1">
      <c r="A16" s="53" t="s">
        <v>5</v>
      </c>
      <c r="B16" s="38" t="s">
        <v>29</v>
      </c>
      <c r="C16" s="39">
        <f t="shared" ref="C16:H16" si="0">C15*12</f>
        <v>420</v>
      </c>
      <c r="D16" s="39">
        <f t="shared" si="0"/>
        <v>360</v>
      </c>
      <c r="E16" s="39">
        <f t="shared" si="0"/>
        <v>300</v>
      </c>
      <c r="F16" s="39">
        <f t="shared" si="0"/>
        <v>240</v>
      </c>
      <c r="G16" s="39">
        <f t="shared" si="0"/>
        <v>180</v>
      </c>
      <c r="H16" s="39">
        <f t="shared" si="0"/>
        <v>120</v>
      </c>
    </row>
    <row r="17" spans="1:8" ht="18.75">
      <c r="A17" s="51"/>
      <c r="B17" s="24" t="s">
        <v>30</v>
      </c>
      <c r="C17" s="16">
        <f t="shared" ref="C17:H17" si="1">C15*2</f>
        <v>70</v>
      </c>
      <c r="D17" s="16">
        <f t="shared" si="1"/>
        <v>60</v>
      </c>
      <c r="E17" s="16">
        <f t="shared" si="1"/>
        <v>50</v>
      </c>
      <c r="F17" s="16">
        <f t="shared" si="1"/>
        <v>40</v>
      </c>
      <c r="G17" s="16">
        <f t="shared" si="1"/>
        <v>30</v>
      </c>
      <c r="H17" s="16">
        <f t="shared" si="1"/>
        <v>20</v>
      </c>
    </row>
    <row r="18" spans="1:8" ht="18.75">
      <c r="A18" s="52" t="s">
        <v>6</v>
      </c>
      <c r="B18" s="40" t="s">
        <v>33</v>
      </c>
      <c r="C18" s="26">
        <f t="shared" ref="C18:H18" si="2">IF(C15="","",-PMT($C$12/12,C$16,$C$10,0,$C$13))</f>
        <v>44.74470513726353</v>
      </c>
      <c r="D18" s="26">
        <f t="shared" si="2"/>
        <v>48.804598528626549</v>
      </c>
      <c r="E18" s="26">
        <f t="shared" si="2"/>
        <v>54.638600385955527</v>
      </c>
      <c r="F18" s="26">
        <f t="shared" si="2"/>
        <v>63.582752124264047</v>
      </c>
      <c r="G18" s="26">
        <f t="shared" si="2"/>
        <v>78.753347856593592</v>
      </c>
      <c r="H18" s="26">
        <f t="shared" si="2"/>
        <v>109.49740297844491</v>
      </c>
    </row>
    <row r="19" spans="1:8" ht="18.75">
      <c r="A19" s="51"/>
      <c r="B19" s="41" t="s">
        <v>34</v>
      </c>
      <c r="C19" s="27">
        <f>IF(C15="","",-PMT($C$12/2,C$17,$C$11,0,$C$13))</f>
        <v>404.16330704836213</v>
      </c>
      <c r="D19" s="27">
        <f>-PMT($C$12/2,D$17,$C$11,0,$C$13)</f>
        <v>440.99423070238174</v>
      </c>
      <c r="E19" s="27">
        <f>-PMT($C$12/2,E$17,$C$11,0,$C$13)</f>
        <v>493.90149752865051</v>
      </c>
      <c r="F19" s="27">
        <f>-PMT($C$12/2,F$17,$C$11,0,$C$13)</f>
        <v>574.99058389057893</v>
      </c>
      <c r="G19" s="27">
        <f>-PMT($C$12/2,G$17,$C$11,0,$C$13)</f>
        <v>712.49754813560446</v>
      </c>
      <c r="H19" s="27">
        <f>-PMT($C$12/2,H$17,$C$11,0,$C$13)</f>
        <v>991.11406324524444</v>
      </c>
    </row>
    <row r="20" spans="1:8" ht="18.75">
      <c r="A20" s="47" t="s">
        <v>7</v>
      </c>
      <c r="B20" s="48"/>
      <c r="C20" s="28" t="str">
        <f t="shared" ref="C20:H20" si="3">IF(AND($C$5="",$C$6=""),"",IF(AND($C$5&gt;=C18,$C$6&gt;=C19),"可以还款","无法还款"))</f>
        <v>可以还款</v>
      </c>
      <c r="D20" s="28" t="str">
        <f t="shared" si="3"/>
        <v>可以还款</v>
      </c>
      <c r="E20" s="28" t="str">
        <f t="shared" si="3"/>
        <v>可以还款</v>
      </c>
      <c r="F20" s="28" t="str">
        <f t="shared" si="3"/>
        <v>可以还款</v>
      </c>
      <c r="G20" s="28" t="str">
        <f t="shared" si="3"/>
        <v>可以还款</v>
      </c>
      <c r="H20" s="28" t="str">
        <f t="shared" si="3"/>
        <v>可以还款</v>
      </c>
    </row>
    <row r="21" spans="1:8" ht="19.5" customHeight="1">
      <c r="A21" s="2"/>
      <c r="B21" s="2"/>
      <c r="C21" s="2"/>
      <c r="D21" s="2"/>
      <c r="E21" s="2"/>
      <c r="F21" s="2"/>
      <c r="G21" s="2"/>
      <c r="H21" s="2"/>
    </row>
    <row r="22" spans="1:8" ht="19.5" thickBot="1">
      <c r="A22" s="49" t="s">
        <v>19</v>
      </c>
      <c r="B22" s="50"/>
      <c r="C22" s="29">
        <f t="shared" ref="C22:H22" si="4">IF(C15="","",C15)</f>
        <v>35</v>
      </c>
      <c r="D22" s="29">
        <f t="shared" si="4"/>
        <v>30</v>
      </c>
      <c r="E22" s="29">
        <f t="shared" si="4"/>
        <v>25</v>
      </c>
      <c r="F22" s="29">
        <f t="shared" si="4"/>
        <v>20</v>
      </c>
      <c r="G22" s="29">
        <f t="shared" si="4"/>
        <v>15</v>
      </c>
      <c r="H22" s="29">
        <f t="shared" si="4"/>
        <v>10</v>
      </c>
    </row>
    <row r="23" spans="1:8" ht="19.5" thickTop="1">
      <c r="A23" s="53" t="s">
        <v>37</v>
      </c>
      <c r="B23" s="38" t="s">
        <v>31</v>
      </c>
      <c r="C23" s="42">
        <f t="shared" ref="C23:H24" si="5">IF(ISERROR(C18*C16),"",C18*C16)</f>
        <v>18792.776157650682</v>
      </c>
      <c r="D23" s="42">
        <f t="shared" si="5"/>
        <v>17569.655470305559</v>
      </c>
      <c r="E23" s="42">
        <f t="shared" si="5"/>
        <v>16391.580115786659</v>
      </c>
      <c r="F23" s="42">
        <f t="shared" si="5"/>
        <v>15259.860509823371</v>
      </c>
      <c r="G23" s="42">
        <f t="shared" si="5"/>
        <v>14175.602614186846</v>
      </c>
      <c r="H23" s="42">
        <f t="shared" si="5"/>
        <v>13139.68835741339</v>
      </c>
    </row>
    <row r="24" spans="1:8" ht="18.75">
      <c r="A24" s="51"/>
      <c r="B24" s="24" t="s">
        <v>32</v>
      </c>
      <c r="C24" s="31">
        <f t="shared" si="5"/>
        <v>28291.431493385349</v>
      </c>
      <c r="D24" s="31">
        <f t="shared" si="5"/>
        <v>26459.653842142903</v>
      </c>
      <c r="E24" s="31">
        <f t="shared" si="5"/>
        <v>24695.074876432525</v>
      </c>
      <c r="F24" s="31">
        <f t="shared" si="5"/>
        <v>22999.623355623156</v>
      </c>
      <c r="G24" s="31">
        <f t="shared" si="5"/>
        <v>21374.926444068133</v>
      </c>
      <c r="H24" s="31">
        <f t="shared" si="5"/>
        <v>19822.28126490489</v>
      </c>
    </row>
    <row r="25" spans="1:8" ht="18.75">
      <c r="A25" s="58" t="s">
        <v>21</v>
      </c>
      <c r="B25" s="58"/>
      <c r="C25" s="32">
        <f t="shared" ref="C25:H25" si="6">SUM(C23:C24)</f>
        <v>47084.207651036035</v>
      </c>
      <c r="D25" s="32">
        <f t="shared" si="6"/>
        <v>44029.309312448459</v>
      </c>
      <c r="E25" s="32">
        <f t="shared" si="6"/>
        <v>41086.654992219184</v>
      </c>
      <c r="F25" s="32">
        <f t="shared" si="6"/>
        <v>38259.483865446527</v>
      </c>
      <c r="G25" s="32">
        <f t="shared" si="6"/>
        <v>35550.529058254979</v>
      </c>
      <c r="H25" s="32">
        <f t="shared" si="6"/>
        <v>32961.969622318284</v>
      </c>
    </row>
    <row r="26" spans="1:8" ht="18.75">
      <c r="A26" s="52" t="s">
        <v>10</v>
      </c>
      <c r="B26" s="43" t="s">
        <v>31</v>
      </c>
      <c r="C26" s="33">
        <f t="shared" ref="C26:H27" si="7">IF(ISERROR(C23-$C10),"",C23-$C10)</f>
        <v>7592.7761576506819</v>
      </c>
      <c r="D26" s="33">
        <f t="shared" si="7"/>
        <v>6369.655470305559</v>
      </c>
      <c r="E26" s="33">
        <f t="shared" si="7"/>
        <v>5191.580115786659</v>
      </c>
      <c r="F26" s="33">
        <f t="shared" si="7"/>
        <v>4059.8605098233711</v>
      </c>
      <c r="G26" s="33">
        <f t="shared" si="7"/>
        <v>2975.602614186846</v>
      </c>
      <c r="H26" s="33">
        <f t="shared" si="7"/>
        <v>1939.6883574133899</v>
      </c>
    </row>
    <row r="27" spans="1:8" ht="18.75">
      <c r="A27" s="51"/>
      <c r="B27" s="15" t="s">
        <v>32</v>
      </c>
      <c r="C27" s="31">
        <f t="shared" si="7"/>
        <v>11491.431493385349</v>
      </c>
      <c r="D27" s="31">
        <f t="shared" si="7"/>
        <v>9659.6538421429032</v>
      </c>
      <c r="E27" s="31">
        <f t="shared" si="7"/>
        <v>7895.0748764325253</v>
      </c>
      <c r="F27" s="31">
        <f t="shared" si="7"/>
        <v>6199.6233556231564</v>
      </c>
      <c r="G27" s="31">
        <f t="shared" si="7"/>
        <v>4574.9264440681327</v>
      </c>
      <c r="H27" s="31">
        <f t="shared" si="7"/>
        <v>3022.2812649048901</v>
      </c>
    </row>
    <row r="28" spans="1:8" ht="18.75">
      <c r="A28" s="44" t="s">
        <v>11</v>
      </c>
      <c r="B28" s="44"/>
      <c r="C28" s="32">
        <f t="shared" ref="C28:H28" si="8">SUM(C26:C27)</f>
        <v>19084.207651036031</v>
      </c>
      <c r="D28" s="32">
        <f t="shared" si="8"/>
        <v>16029.309312448462</v>
      </c>
      <c r="E28" s="32">
        <f t="shared" si="8"/>
        <v>13086.654992219184</v>
      </c>
      <c r="F28" s="32">
        <f t="shared" si="8"/>
        <v>10259.483865446527</v>
      </c>
      <c r="G28" s="32">
        <f t="shared" si="8"/>
        <v>7550.5290582549787</v>
      </c>
      <c r="H28" s="32">
        <f t="shared" si="8"/>
        <v>4961.96962231828</v>
      </c>
    </row>
    <row r="29" spans="1:8" ht="18.75">
      <c r="A29" s="44" t="s">
        <v>22</v>
      </c>
      <c r="B29" s="44"/>
      <c r="C29" s="34">
        <f t="shared" ref="C29:H29" si="9">IF($C$8="","",C25/$C$8)</f>
        <v>1.6815788446798583</v>
      </c>
      <c r="D29" s="34">
        <f t="shared" si="9"/>
        <v>1.572475332587445</v>
      </c>
      <c r="E29" s="34">
        <f t="shared" si="9"/>
        <v>1.4673805354363993</v>
      </c>
      <c r="F29" s="34">
        <f t="shared" si="9"/>
        <v>1.3664101380516618</v>
      </c>
      <c r="G29" s="34">
        <f t="shared" si="9"/>
        <v>1.2696617520805349</v>
      </c>
      <c r="H29" s="34">
        <f t="shared" si="9"/>
        <v>1.1772132007970815</v>
      </c>
    </row>
  </sheetData>
  <mergeCells count="17">
    <mergeCell ref="A28:B28"/>
    <mergeCell ref="A29:B29"/>
    <mergeCell ref="A1:H1"/>
    <mergeCell ref="A18:A19"/>
    <mergeCell ref="A20:B20"/>
    <mergeCell ref="A22:B22"/>
    <mergeCell ref="A23:A24"/>
    <mergeCell ref="A5:A6"/>
    <mergeCell ref="A9:A11"/>
    <mergeCell ref="A16:A17"/>
    <mergeCell ref="B3:C3"/>
    <mergeCell ref="A26:A27"/>
    <mergeCell ref="A25:B25"/>
    <mergeCell ref="A13:B13"/>
    <mergeCell ref="A8:B8"/>
    <mergeCell ref="A12:B12"/>
    <mergeCell ref="A15:B15"/>
  </mergeCells>
  <phoneticPr fontId="2"/>
  <conditionalFormatting sqref="C20:H20">
    <cfRule type="expression" dxfId="0" priority="1" stopIfTrue="1">
      <formula>C20="返済OK"</formula>
    </cfRule>
  </conditionalFormatting>
  <printOptions horizontalCentered="1"/>
  <pageMargins left="0.59055118110236227" right="0.59055118110236227" top="0.78740157480314965" bottom="0.78740157480314965" header="0.51181102362204722" footer="0.51181102362204722"/>
  <pageSetup paperSize="9" orientation="landscape" cellComments="asDisplayed" horizontalDpi="4294967294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长期贷款还款</vt:lpstr>
      <vt:lpstr>使用方法</vt:lpstr>
    </vt:vector>
  </TitlesOfParts>
  <Manager/>
  <Company>Microsoft Corp.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lc</cp:lastModifiedBy>
  <cp:lastPrinted>2003-05-15T04:58:39Z</cp:lastPrinted>
  <dcterms:created xsi:type="dcterms:W3CDTF">2003-04-02T10:03:30Z</dcterms:created>
  <dcterms:modified xsi:type="dcterms:W3CDTF">2007-12-03T06:50:13Z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TC100622622052</vt:lpwstr>
  </property>
</Properties>
</file>